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5600" windowHeight="8955" activeTab="1"/>
  </bookViews>
  <sheets>
    <sheet name="راهنما" sheetId="2" r:id="rId1"/>
    <sheet name="نرم افزار نشانگر" sheetId="1" r:id="rId2"/>
    <sheet name="تبدیل نمک به سدیم و بالعکس " sheetId="3" r:id="rId3"/>
  </sheets>
  <calcPr calcId="125725"/>
</workbook>
</file>

<file path=xl/calcChain.xml><?xml version="1.0" encoding="utf-8"?>
<calcChain xmlns="http://schemas.openxmlformats.org/spreadsheetml/2006/main">
  <c r="F17" i="3"/>
  <c r="G10" l="1"/>
  <c r="G5"/>
  <c r="AI24" i="1" l="1"/>
  <c r="AH24" s="1"/>
  <c r="U16" l="1"/>
  <c r="U23" l="1"/>
  <c r="U22"/>
  <c r="U21"/>
  <c r="AN16"/>
  <c r="AM16" s="1"/>
  <c r="U20"/>
  <c r="W16" l="1"/>
  <c r="AF16" s="1"/>
  <c r="W15"/>
  <c r="AB16" l="1"/>
  <c r="AG16"/>
  <c r="AJ23"/>
  <c r="AH23" s="1"/>
  <c r="X26"/>
  <c r="X27" s="1"/>
  <c r="Z12" l="1"/>
  <c r="AD15" s="1"/>
  <c r="U18"/>
  <c r="U17"/>
  <c r="W24"/>
  <c r="Z24"/>
  <c r="AN12" l="1"/>
  <c r="AR12"/>
  <c r="X14"/>
  <c r="X13"/>
  <c r="Z20"/>
  <c r="Z21"/>
  <c r="Z22"/>
  <c r="Z23"/>
  <c r="G23"/>
  <c r="AM23" s="1"/>
  <c r="G21"/>
  <c r="AM21" s="1"/>
  <c r="G20"/>
  <c r="AM20" s="1"/>
  <c r="W21"/>
  <c r="W22"/>
  <c r="W23"/>
  <c r="W20"/>
  <c r="G26"/>
  <c r="H26" s="1"/>
  <c r="G28"/>
  <c r="H28" s="1"/>
  <c r="G25"/>
  <c r="K25" s="1"/>
  <c r="AG23" l="1"/>
  <c r="AG21"/>
  <c r="AG20"/>
  <c r="AG22"/>
  <c r="U27"/>
  <c r="S23"/>
  <c r="X23" s="1"/>
  <c r="S21"/>
  <c r="X21" s="1"/>
  <c r="U26"/>
  <c r="S20"/>
  <c r="X20" s="1"/>
  <c r="Y20" s="1"/>
  <c r="AF20" s="1"/>
  <c r="U25"/>
  <c r="AM9"/>
  <c r="AB23"/>
  <c r="AB22"/>
  <c r="AM8"/>
  <c r="AM7"/>
  <c r="AB21"/>
  <c r="AB20"/>
  <c r="AM6"/>
  <c r="T22"/>
  <c r="G27" s="1"/>
  <c r="H27" s="1"/>
  <c r="I27" s="1"/>
  <c r="S22"/>
  <c r="X22" s="1"/>
  <c r="V27" s="1"/>
  <c r="U28"/>
  <c r="I26"/>
  <c r="X19"/>
  <c r="K26"/>
  <c r="K28"/>
  <c r="H25"/>
  <c r="I25" s="1"/>
  <c r="L25" s="1"/>
  <c r="I28"/>
  <c r="H21"/>
  <c r="I21" s="1"/>
  <c r="H23"/>
  <c r="I23" s="1"/>
  <c r="H20"/>
  <c r="I20" s="1"/>
  <c r="X15"/>
  <c r="CO1"/>
  <c r="K21"/>
  <c r="K23"/>
  <c r="K20"/>
  <c r="V28" l="1"/>
  <c r="Y23"/>
  <c r="AF23" s="1"/>
  <c r="V26"/>
  <c r="Y21"/>
  <c r="AF21" s="1"/>
  <c r="V25"/>
  <c r="L26"/>
  <c r="K27"/>
  <c r="L27" s="1"/>
  <c r="L21"/>
  <c r="AL21" s="1"/>
  <c r="L28"/>
  <c r="L23"/>
  <c r="G22"/>
  <c r="AM22" s="1"/>
  <c r="L20"/>
  <c r="AL20" s="1"/>
  <c r="AL23" l="1"/>
  <c r="H22"/>
  <c r="I22" s="1"/>
  <c r="J15" s="1"/>
  <c r="Y22" s="1"/>
  <c r="AF22" s="1"/>
  <c r="K22"/>
  <c r="L22" l="1"/>
  <c r="AL22" s="1"/>
</calcChain>
</file>

<file path=xl/sharedStrings.xml><?xml version="1.0" encoding="utf-8"?>
<sst xmlns="http://schemas.openxmlformats.org/spreadsheetml/2006/main" count="117" uniqueCount="78">
  <si>
    <t>قند</t>
  </si>
  <si>
    <t>چربی</t>
  </si>
  <si>
    <t>نمک</t>
  </si>
  <si>
    <t>اسیدهای چرب ترانس</t>
  </si>
  <si>
    <t>جامد زیر100</t>
  </si>
  <si>
    <t>جامدبالای100</t>
  </si>
  <si>
    <t>زیر100</t>
  </si>
  <si>
    <t>زیر 150</t>
  </si>
  <si>
    <t>بالای 150</t>
  </si>
  <si>
    <t>مقادیر100</t>
  </si>
  <si>
    <t>مقادیر سهم</t>
  </si>
  <si>
    <t>نوع ماده غذایی</t>
  </si>
  <si>
    <t>جامد</t>
  </si>
  <si>
    <t>مایع</t>
  </si>
  <si>
    <t>بالای100</t>
  </si>
  <si>
    <t>جامدزیر100</t>
  </si>
  <si>
    <t>مایع زیر150</t>
  </si>
  <si>
    <t>مایع بالای 150</t>
  </si>
  <si>
    <t>**</t>
  </si>
  <si>
    <t>مقدار قند در100 گرم</t>
  </si>
  <si>
    <t>مقدار چربی در100 گرم</t>
  </si>
  <si>
    <t>مقداراسیدهای چرب ترانس در100گرم</t>
  </si>
  <si>
    <t>مقدار قند درسهم</t>
  </si>
  <si>
    <t>مقدارچربی درسهم</t>
  </si>
  <si>
    <t>مقدارسدیم درسهم</t>
  </si>
  <si>
    <t>مقداراسیدهای چرب ترانس درسهم</t>
  </si>
  <si>
    <t>نام ماده غذایی</t>
  </si>
  <si>
    <t>تهیه شده درمعاونت غذاوداروی دانشگاه علوم پزشکی تبریز</t>
  </si>
  <si>
    <t>مقدارسدیم (میلی گرم)در100گرم</t>
  </si>
  <si>
    <t xml:space="preserve"> قند</t>
  </si>
  <si>
    <t xml:space="preserve">چربی </t>
  </si>
  <si>
    <t xml:space="preserve">اسیدهای چرب ترانس </t>
  </si>
  <si>
    <t>شماره پروانه بهداشتی ساخت</t>
  </si>
  <si>
    <t>شماره پروانه بهداشتی ورود</t>
  </si>
  <si>
    <t>شماره شناسه نظارت بهداشتی</t>
  </si>
  <si>
    <t>مقدار قند در100 میلی لیتر</t>
  </si>
  <si>
    <t>مقدار چربی در100 میلی لیتر</t>
  </si>
  <si>
    <t>مقدارسدیم (میلی گرم)در100میلی لیتر</t>
  </si>
  <si>
    <t>مقداراسیدهای چرب ترانس در100میلی لیتر</t>
  </si>
  <si>
    <t>معیارسهم(مثل:یک لیوان، یک برش،...عدد)</t>
  </si>
  <si>
    <t>اندازه سهم</t>
  </si>
  <si>
    <t>فرمول شماره پروانه</t>
  </si>
  <si>
    <t>(شماره مربوطه)</t>
  </si>
  <si>
    <t>انرژی در100</t>
  </si>
  <si>
    <t>مقدارقند</t>
  </si>
  <si>
    <t>مقدارچربی</t>
  </si>
  <si>
    <t>اسید چرب ترانس</t>
  </si>
  <si>
    <t>یک لیوان</t>
  </si>
  <si>
    <t xml:space="preserve">شماره شناسه نظارت  بهداشتی </t>
  </si>
  <si>
    <r>
      <t>نام</t>
    </r>
    <r>
      <rPr>
        <b/>
        <sz val="13"/>
        <color rgb="FF000000"/>
        <rFont val="Arial"/>
        <family val="2"/>
        <scheme val="minor"/>
      </rPr>
      <t xml:space="preserve"> ماده غذایی را در سلول مربوطه وارد می کنیم مثلا شیر کم چرب یاآب میوه یا کیک</t>
    </r>
  </si>
  <si>
    <t>شماره مربوطه را وارد می کنیم</t>
  </si>
  <si>
    <t>یک کارخانه لبنیات در کشورمان شیر پاستوریزه  کم چرب با مشخصات زیر تولید کرده است</t>
  </si>
  <si>
    <t>سدیم</t>
  </si>
  <si>
    <t>انرژی</t>
  </si>
  <si>
    <t>گرم</t>
  </si>
  <si>
    <t>میلی گرم</t>
  </si>
  <si>
    <t>کیلو کالری</t>
  </si>
  <si>
    <t>معیار سهم</t>
  </si>
  <si>
    <t>میلی لیتر</t>
  </si>
  <si>
    <t>در 100 گرم</t>
  </si>
  <si>
    <t>شیر پاستوریزه کم چرب</t>
  </si>
  <si>
    <t>شماره پروانه ساخت</t>
  </si>
  <si>
    <r>
      <t>با انتخاب سلول و بازشدن لیست (combo box)از سلول مربوطه (مثلث گوشه پایین</t>
    </r>
    <r>
      <rPr>
        <b/>
        <sz val="12"/>
        <color rgb="FF000000"/>
        <rFont val="Arial"/>
        <family val="2"/>
        <scheme val="minor"/>
      </rPr>
      <t xml:space="preserve"> دست چپ )                                           </t>
    </r>
    <r>
      <rPr>
        <b/>
        <sz val="12"/>
        <color rgb="FF000000"/>
        <rFont val="Arial"/>
        <family val="2"/>
      </rPr>
      <t>جامد یا مایع بودن ماده غذایی را انتخاب می</t>
    </r>
    <r>
      <rPr>
        <b/>
        <sz val="12"/>
        <color rgb="FF000000"/>
        <rFont val="Arial"/>
        <family val="2"/>
        <scheme val="minor"/>
      </rPr>
      <t xml:space="preserve"> کنیم</t>
    </r>
  </si>
  <si>
    <r>
      <t>با انتخاب سلول و بازشدن لیست (combo box)ز سلول مربوطه (مثلث گوشه پایین</t>
    </r>
    <r>
      <rPr>
        <b/>
        <sz val="11"/>
        <color rgb="FF000000"/>
        <rFont val="Arial"/>
        <family val="2"/>
        <scheme val="minor"/>
      </rPr>
      <t xml:space="preserve"> دست چپ )</t>
    </r>
    <r>
      <rPr>
        <b/>
        <sz val="11"/>
        <color rgb="FF000000"/>
        <rFont val="Arial"/>
        <family val="2"/>
      </rPr>
      <t>نوع پروانه بهداشتی  غذایی را انتخاب می</t>
    </r>
    <r>
      <rPr>
        <b/>
        <sz val="11"/>
        <color rgb="FF000000"/>
        <rFont val="Arial"/>
        <family val="2"/>
        <scheme val="minor"/>
      </rPr>
      <t xml:space="preserve"> کنیم</t>
    </r>
  </si>
  <si>
    <r>
      <t>مقدارسهم ماده غذایی را</t>
    </r>
    <r>
      <rPr>
        <b/>
        <sz val="13"/>
        <color rgb="FF000000"/>
        <rFont val="Arial"/>
        <family val="2"/>
        <scheme val="minor"/>
      </rPr>
      <t xml:space="preserve"> وارد می کنیم          </t>
    </r>
  </si>
  <si>
    <t>معیارسهم ماده غذایی را وارد می کنیم     مانند هرلیوان،هر...عدد،هر...قاشق،هر...برش و...</t>
  </si>
  <si>
    <r>
      <t>انرزی محاسبه شده برحسب کیلو کالری در100 گرم یا 100 میلی لیتر ماده غذایی راوارد</t>
    </r>
    <r>
      <rPr>
        <b/>
        <sz val="13"/>
        <color rgb="FF000000"/>
        <rFont val="Arial"/>
        <family val="2"/>
        <scheme val="minor"/>
      </rPr>
      <t xml:space="preserve"> می کنیم           مثلا برای شیر کم چرب 90 کیلو کالری</t>
    </r>
  </si>
  <si>
    <t>مقدارقند  برحسب گرم در100 گرم یادر100 میلی لیتر ماده غذایی را وارد میکنیم</t>
  </si>
  <si>
    <t>مقدارچربی برحسب گرم در100 گرم یادر100 میلی لیتر ماده غذایی را وارد میکنیم</t>
  </si>
  <si>
    <t>مقدارسدیم برحسب میلی گرم  در100 گرم یادر100 میلی لیتر ماده غذایی را وارد میکنیم</t>
  </si>
  <si>
    <t>مقداراسید چرب ترانس برحسب گرم  در100 گرم یادر100 میلی لیتر ماده غذایی را وارد میکنیم</t>
  </si>
  <si>
    <t>نرم افزار</t>
  </si>
  <si>
    <t>فرمول تبدیل سدیم به نمک</t>
  </si>
  <si>
    <t>فرمول تبدیل نمک به سدیم</t>
  </si>
  <si>
    <t>محاسبه انرژی در 100 گرم ماده غذایی</t>
  </si>
  <si>
    <t>3 عدد</t>
  </si>
  <si>
    <t>بهشتی ساده</t>
  </si>
  <si>
    <t>41/1018-4</t>
  </si>
</sst>
</file>

<file path=xl/styles.xml><?xml version="1.0" encoding="utf-8"?>
<styleSheet xmlns="http://schemas.openxmlformats.org/spreadsheetml/2006/main">
  <fonts count="29"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8" tint="0.79998168889431442"/>
      <name val="Arial"/>
      <family val="2"/>
      <scheme val="minor"/>
    </font>
    <font>
      <b/>
      <sz val="11"/>
      <color theme="1"/>
      <name val="B Mitra"/>
      <charset val="178"/>
    </font>
    <font>
      <b/>
      <sz val="10"/>
      <name val="B Mitra"/>
      <charset val="178"/>
    </font>
    <font>
      <b/>
      <sz val="10"/>
      <color theme="0"/>
      <name val="B Mitra"/>
      <charset val="178"/>
    </font>
    <font>
      <b/>
      <sz val="10"/>
      <color theme="1"/>
      <name val="B Mitra"/>
      <charset val="178"/>
    </font>
    <font>
      <sz val="11"/>
      <color theme="9" tint="-0.249977111117893"/>
      <name val="Arial"/>
      <family val="2"/>
      <scheme val="minor"/>
    </font>
    <font>
      <sz val="20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8"/>
      <color theme="1"/>
      <name val="B Mitra"/>
      <charset val="178"/>
    </font>
    <font>
      <b/>
      <sz val="13"/>
      <color rgb="FF000000"/>
      <name val="Arial"/>
      <family val="2"/>
    </font>
    <font>
      <b/>
      <sz val="13"/>
      <color rgb="FF000000"/>
      <name val="Arial"/>
      <family val="2"/>
      <scheme val="minor"/>
    </font>
    <font>
      <b/>
      <sz val="13"/>
      <color rgb="FF000000"/>
      <name val="Kodak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theme="1"/>
      <name val="B Mitra"/>
      <charset val="178"/>
    </font>
    <font>
      <b/>
      <sz val="11"/>
      <name val="B Mitra"/>
      <charset val="178"/>
    </font>
    <font>
      <b/>
      <sz val="9"/>
      <color theme="8" tint="0.79998168889431442"/>
      <name val="B Mitra"/>
      <charset val="178"/>
    </font>
    <font>
      <b/>
      <sz val="20"/>
      <color theme="1"/>
      <name val="Arial"/>
      <family val="2"/>
    </font>
    <font>
      <sz val="14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20"/>
      <color rgb="FFFFC000"/>
      <name val="Arial"/>
      <family val="2"/>
    </font>
    <font>
      <b/>
      <sz val="1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ACCB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5" tint="0.39994506668294322"/>
      </top>
      <bottom style="thick">
        <color theme="5" tint="0.39994506668294322"/>
      </bottom>
      <diagonal/>
    </border>
    <border>
      <left style="medium">
        <color indexed="64"/>
      </left>
      <right style="medium">
        <color indexed="64"/>
      </right>
      <top style="thick">
        <color theme="5" tint="0.39994506668294322"/>
      </top>
      <bottom style="medium">
        <color indexed="64"/>
      </bottom>
      <diagonal/>
    </border>
    <border>
      <left/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 hidden="1"/>
    </xf>
    <xf numFmtId="0" fontId="0" fillId="6" borderId="0" xfId="0" applyFill="1" applyBorder="1" applyProtection="1">
      <protection locked="0" hidden="1"/>
    </xf>
    <xf numFmtId="0" fontId="0" fillId="3" borderId="1" xfId="0" applyFill="1" applyBorder="1" applyProtection="1">
      <protection locked="0" hidden="1"/>
    </xf>
    <xf numFmtId="0" fontId="0" fillId="6" borderId="0" xfId="0" applyFill="1" applyProtection="1">
      <protection locked="0" hidden="1"/>
    </xf>
    <xf numFmtId="0" fontId="1" fillId="5" borderId="0" xfId="0" applyFont="1" applyFill="1" applyBorder="1" applyProtection="1">
      <protection locked="0" hidden="1"/>
    </xf>
    <xf numFmtId="0" fontId="0" fillId="6" borderId="0" xfId="0" applyFill="1" applyBorder="1" applyProtection="1">
      <protection hidden="1"/>
    </xf>
    <xf numFmtId="0" fontId="1" fillId="6" borderId="0" xfId="0" applyFont="1" applyFill="1" applyBorder="1" applyProtection="1">
      <protection hidden="1"/>
    </xf>
    <xf numFmtId="0" fontId="0" fillId="6" borderId="0" xfId="0" applyFill="1" applyProtection="1">
      <protection hidden="1"/>
    </xf>
    <xf numFmtId="0" fontId="2" fillId="6" borderId="0" xfId="0" applyFont="1" applyFill="1" applyBorder="1" applyProtection="1">
      <protection hidden="1"/>
    </xf>
    <xf numFmtId="0" fontId="1" fillId="5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1" fillId="5" borderId="0" xfId="0" applyFont="1" applyFill="1" applyBorder="1" applyProtection="1">
      <protection hidden="1"/>
    </xf>
    <xf numFmtId="0" fontId="0" fillId="0" borderId="0" xfId="0" applyFill="1" applyProtection="1">
      <protection locked="0" hidden="1"/>
    </xf>
    <xf numFmtId="0" fontId="0" fillId="7" borderId="0" xfId="0" applyFill="1" applyBorder="1" applyProtection="1">
      <protection locked="0" hidden="1"/>
    </xf>
    <xf numFmtId="0" fontId="0" fillId="6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2" borderId="1" xfId="0" applyFill="1" applyBorder="1" applyProtection="1">
      <protection hidden="1"/>
    </xf>
    <xf numFmtId="0" fontId="0" fillId="2" borderId="1" xfId="0" applyNumberFormat="1" applyFill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6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7" borderId="0" xfId="0" applyFill="1" applyBorder="1" applyProtection="1">
      <protection hidden="1"/>
    </xf>
    <xf numFmtId="0" fontId="0" fillId="8" borderId="0" xfId="0" applyFill="1" applyAlignment="1" applyProtection="1">
      <alignment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locked="0" hidden="1"/>
    </xf>
    <xf numFmtId="0" fontId="5" fillId="6" borderId="0" xfId="0" applyFont="1" applyFill="1" applyProtection="1">
      <protection hidden="1"/>
    </xf>
    <xf numFmtId="0" fontId="7" fillId="6" borderId="0" xfId="0" applyFont="1" applyFill="1" applyProtection="1"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4" xfId="0" applyBorder="1" applyProtection="1">
      <protection hidden="1"/>
    </xf>
    <xf numFmtId="0" fontId="0" fillId="3" borderId="1" xfId="0" applyFill="1" applyBorder="1" applyProtection="1">
      <protection hidden="1"/>
    </xf>
    <xf numFmtId="0" fontId="6" fillId="6" borderId="0" xfId="0" applyFont="1" applyFill="1" applyProtection="1"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8" fillId="0" borderId="0" xfId="0" applyFont="1" applyBorder="1" applyProtection="1">
      <protection hidden="1"/>
    </xf>
    <xf numFmtId="0" fontId="7" fillId="6" borderId="0" xfId="0" applyFont="1" applyFill="1" applyAlignment="1" applyProtection="1">
      <alignment vertical="top"/>
      <protection hidden="1"/>
    </xf>
    <xf numFmtId="0" fontId="3" fillId="6" borderId="0" xfId="0" applyFont="1" applyFill="1" applyAlignment="1" applyProtection="1">
      <alignment horizontal="left" vertical="top"/>
      <protection hidden="1"/>
    </xf>
    <xf numFmtId="0" fontId="3" fillId="6" borderId="0" xfId="0" applyFont="1" applyFill="1" applyAlignment="1" applyProtection="1">
      <alignment horizontal="right" vertical="top"/>
      <protection hidden="1"/>
    </xf>
    <xf numFmtId="0" fontId="9" fillId="5" borderId="0" xfId="0" applyFont="1" applyFill="1" applyBorder="1" applyProtection="1">
      <protection locked="0" hidden="1"/>
    </xf>
    <xf numFmtId="0" fontId="4" fillId="6" borderId="0" xfId="0" applyFont="1" applyFill="1" applyBorder="1" applyProtection="1">
      <protection hidden="1"/>
    </xf>
    <xf numFmtId="0" fontId="4" fillId="6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right" vertical="center" readingOrder="2"/>
      <protection hidden="1"/>
    </xf>
    <xf numFmtId="0" fontId="3" fillId="6" borderId="0" xfId="0" applyFont="1" applyFill="1" applyAlignment="1" applyProtection="1">
      <alignment horizontal="right" vertical="center" indent="8"/>
      <protection hidden="1"/>
    </xf>
    <xf numFmtId="0" fontId="3" fillId="9" borderId="5" xfId="0" applyFont="1" applyFill="1" applyBorder="1" applyAlignment="1" applyProtection="1">
      <alignment horizontal="right" vertical="center"/>
      <protection locked="0"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right" vertical="center" readingOrder="2"/>
      <protection hidden="1"/>
    </xf>
    <xf numFmtId="0" fontId="3" fillId="6" borderId="0" xfId="0" applyFont="1" applyFill="1" applyAlignment="1" applyProtection="1">
      <alignment horizontal="right" vertical="center" indent="6"/>
      <protection hidden="1"/>
    </xf>
    <xf numFmtId="0" fontId="3" fillId="4" borderId="5" xfId="0" applyFont="1" applyFill="1" applyBorder="1" applyAlignment="1" applyProtection="1">
      <alignment horizontal="right" vertical="center"/>
      <protection hidden="1"/>
    </xf>
    <xf numFmtId="0" fontId="3" fillId="0" borderId="5" xfId="0" applyFont="1" applyFill="1" applyBorder="1" applyAlignment="1" applyProtection="1">
      <alignment horizontal="right" vertical="center"/>
      <protection hidden="1"/>
    </xf>
    <xf numFmtId="0" fontId="3" fillId="2" borderId="5" xfId="0" applyFont="1" applyFill="1" applyBorder="1" applyAlignment="1" applyProtection="1">
      <alignment horizontal="right" vertical="center"/>
      <protection hidden="1"/>
    </xf>
    <xf numFmtId="0" fontId="6" fillId="6" borderId="0" xfId="0" applyFont="1" applyFill="1" applyAlignment="1" applyProtection="1">
      <alignment horizontal="right" vertical="top" indent="6"/>
      <protection hidden="1"/>
    </xf>
    <xf numFmtId="0" fontId="6" fillId="6" borderId="0" xfId="0" applyFont="1" applyFill="1" applyAlignment="1" applyProtection="1">
      <alignment horizontal="left" vertical="top"/>
      <protection hidden="1"/>
    </xf>
    <xf numFmtId="0" fontId="0" fillId="8" borderId="0" xfId="0" applyFill="1" applyProtection="1">
      <protection locked="0" hidden="1"/>
    </xf>
    <xf numFmtId="0" fontId="5" fillId="6" borderId="0" xfId="0" applyFont="1" applyFill="1" applyAlignment="1" applyProtection="1">
      <alignment horizontal="right" readingOrder="2"/>
      <protection hidden="1"/>
    </xf>
    <xf numFmtId="0" fontId="6" fillId="6" borderId="0" xfId="0" applyFont="1" applyFill="1" applyBorder="1" applyAlignment="1" applyProtection="1">
      <alignment horizontal="right" readingOrder="2"/>
      <protection hidden="1"/>
    </xf>
    <xf numFmtId="0" fontId="4" fillId="6" borderId="0" xfId="0" applyFont="1" applyFill="1" applyBorder="1" applyAlignment="1" applyProtection="1">
      <alignment horizontal="right" vertical="center" indent="2"/>
      <protection hidden="1"/>
    </xf>
    <xf numFmtId="0" fontId="4" fillId="6" borderId="0" xfId="0" applyFont="1" applyFill="1" applyBorder="1" applyAlignment="1" applyProtection="1">
      <alignment horizontal="right" indent="2"/>
      <protection hidden="1"/>
    </xf>
    <xf numFmtId="0" fontId="5" fillId="6" borderId="0" xfId="0" applyFont="1" applyFill="1" applyAlignment="1" applyProtection="1">
      <alignment horizontal="right" indent="2"/>
      <protection hidden="1"/>
    </xf>
    <xf numFmtId="0" fontId="6" fillId="6" borderId="0" xfId="0" applyFont="1" applyFill="1" applyAlignment="1" applyProtection="1">
      <alignment horizontal="right" indent="2"/>
      <protection hidden="1"/>
    </xf>
    <xf numFmtId="0" fontId="6" fillId="6" borderId="0" xfId="0" applyFont="1" applyFill="1" applyAlignment="1" applyProtection="1">
      <alignment horizontal="right" vertical="center" indent="2"/>
      <protection hidden="1"/>
    </xf>
    <xf numFmtId="49" fontId="3" fillId="0" borderId="5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0" xfId="0" applyNumberFormat="1" applyBorder="1" applyProtection="1">
      <protection hidden="1"/>
    </xf>
    <xf numFmtId="0" fontId="10" fillId="6" borderId="0" xfId="0" applyFont="1" applyFill="1" applyAlignment="1" applyProtection="1">
      <alignment horizontal="right" indent="1"/>
      <protection hidden="1"/>
    </xf>
    <xf numFmtId="0" fontId="6" fillId="6" borderId="0" xfId="0" applyFont="1" applyFill="1" applyBorder="1" applyAlignment="1" applyProtection="1">
      <alignment horizontal="center" vertical="center" readingOrder="2"/>
      <protection hidden="1"/>
    </xf>
    <xf numFmtId="0" fontId="4" fillId="6" borderId="0" xfId="0" applyFont="1" applyFill="1" applyBorder="1" applyAlignment="1" applyProtection="1">
      <alignment horizontal="center" vertical="center" readingOrder="2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Alignment="1" applyProtection="1">
      <alignment horizontal="center"/>
      <protection hidden="1"/>
    </xf>
    <xf numFmtId="0" fontId="0" fillId="0" borderId="0" xfId="0" applyProtection="1"/>
    <xf numFmtId="0" fontId="3" fillId="4" borderId="5" xfId="0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/>
    </xf>
    <xf numFmtId="0" fontId="11" fillId="10" borderId="8" xfId="0" applyFont="1" applyFill="1" applyBorder="1" applyAlignment="1" applyProtection="1">
      <alignment horizontal="right" vertical="center" indent="10" readingOrder="2"/>
    </xf>
    <xf numFmtId="0" fontId="11" fillId="11" borderId="6" xfId="0" applyFont="1" applyFill="1" applyBorder="1" applyAlignment="1" applyProtection="1">
      <alignment horizontal="right" vertical="center" indent="10" readingOrder="2"/>
    </xf>
    <xf numFmtId="0" fontId="3" fillId="0" borderId="5" xfId="0" applyFont="1" applyBorder="1" applyAlignment="1" applyProtection="1">
      <alignment horizontal="center" vertical="center"/>
    </xf>
    <xf numFmtId="0" fontId="13" fillId="12" borderId="6" xfId="0" applyFont="1" applyFill="1" applyBorder="1" applyAlignment="1" applyProtection="1">
      <alignment horizontal="right" vertical="center" indent="10" readingOrder="2"/>
    </xf>
    <xf numFmtId="0" fontId="11" fillId="10" borderId="6" xfId="0" applyFont="1" applyFill="1" applyBorder="1" applyAlignment="1" applyProtection="1">
      <alignment horizontal="right" vertical="center" indent="10" readingOrder="2"/>
    </xf>
    <xf numFmtId="0" fontId="3" fillId="2" borderId="5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right" vertical="center" indent="10" readingOrder="2"/>
    </xf>
    <xf numFmtId="0" fontId="11" fillId="2" borderId="6" xfId="0" applyFont="1" applyFill="1" applyBorder="1" applyAlignment="1" applyProtection="1">
      <alignment horizontal="right" vertical="center" indent="10" readingOrder="2"/>
    </xf>
    <xf numFmtId="0" fontId="11" fillId="12" borderId="6" xfId="0" applyFont="1" applyFill="1" applyBorder="1" applyAlignment="1" applyProtection="1">
      <alignment horizontal="right" vertical="center" indent="10" readingOrder="2"/>
    </xf>
    <xf numFmtId="0" fontId="3" fillId="9" borderId="5" xfId="0" applyFont="1" applyFill="1" applyBorder="1" applyAlignment="1" applyProtection="1">
      <alignment horizontal="right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0" fillId="5" borderId="0" xfId="0" applyFill="1" applyAlignment="1" applyProtection="1">
      <alignment wrapText="1"/>
    </xf>
    <xf numFmtId="0" fontId="14" fillId="5" borderId="12" xfId="0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horizontal="left" vertical="center" wrapText="1"/>
    </xf>
    <xf numFmtId="0" fontId="14" fillId="5" borderId="14" xfId="0" applyFont="1" applyFill="1" applyBorder="1" applyAlignment="1" applyProtection="1">
      <alignment vertical="center" wrapText="1"/>
    </xf>
    <xf numFmtId="0" fontId="14" fillId="5" borderId="20" xfId="0" applyFont="1" applyFill="1" applyBorder="1" applyAlignment="1" applyProtection="1">
      <alignment vertical="center"/>
    </xf>
    <xf numFmtId="0" fontId="14" fillId="5" borderId="11" xfId="0" applyFont="1" applyFill="1" applyBorder="1" applyAlignment="1" applyProtection="1">
      <alignment vertical="center"/>
    </xf>
    <xf numFmtId="0" fontId="14" fillId="5" borderId="21" xfId="0" applyFont="1" applyFill="1" applyBorder="1" applyAlignment="1" applyProtection="1">
      <alignment vertical="center"/>
    </xf>
    <xf numFmtId="0" fontId="14" fillId="5" borderId="22" xfId="0" applyFont="1" applyFill="1" applyBorder="1" applyAlignment="1" applyProtection="1">
      <alignment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23" xfId="0" applyFont="1" applyFill="1" applyBorder="1" applyAlignment="1" applyProtection="1">
      <alignment vertical="center"/>
    </xf>
    <xf numFmtId="0" fontId="14" fillId="5" borderId="24" xfId="0" applyFont="1" applyFill="1" applyBorder="1" applyAlignment="1" applyProtection="1">
      <alignment vertical="center"/>
    </xf>
    <xf numFmtId="0" fontId="14" fillId="5" borderId="25" xfId="0" applyFont="1" applyFill="1" applyBorder="1" applyAlignment="1" applyProtection="1">
      <alignment vertical="center"/>
    </xf>
    <xf numFmtId="0" fontId="14" fillId="5" borderId="26" xfId="0" applyFont="1" applyFill="1" applyBorder="1" applyAlignment="1" applyProtection="1">
      <alignment horizontal="center" vertical="center"/>
    </xf>
    <xf numFmtId="0" fontId="14" fillId="5" borderId="27" xfId="0" applyFont="1" applyFill="1" applyBorder="1" applyAlignment="1" applyProtection="1">
      <alignment vertical="center"/>
    </xf>
    <xf numFmtId="0" fontId="15" fillId="5" borderId="22" xfId="0" applyFont="1" applyFill="1" applyBorder="1" applyAlignment="1" applyProtection="1">
      <alignment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wrapText="1"/>
    </xf>
    <xf numFmtId="0" fontId="16" fillId="11" borderId="6" xfId="0" applyFont="1" applyFill="1" applyBorder="1" applyAlignment="1" applyProtection="1">
      <alignment horizontal="right" vertical="center" indent="10" readingOrder="2"/>
    </xf>
    <xf numFmtId="0" fontId="18" fillId="9" borderId="6" xfId="0" applyFont="1" applyFill="1" applyBorder="1" applyAlignment="1" applyProtection="1">
      <alignment horizontal="right" vertical="center" indent="10" readingOrder="2"/>
    </xf>
    <xf numFmtId="0" fontId="11" fillId="2" borderId="9" xfId="0" applyFont="1" applyFill="1" applyBorder="1" applyAlignment="1" applyProtection="1">
      <alignment horizontal="right" vertical="center" indent="7" readingOrder="2"/>
    </xf>
    <xf numFmtId="0" fontId="20" fillId="5" borderId="0" xfId="1" applyFill="1" applyProtection="1"/>
    <xf numFmtId="0" fontId="6" fillId="6" borderId="0" xfId="0" applyFont="1" applyFill="1" applyAlignment="1" applyProtection="1">
      <alignment horizontal="right" vertical="center"/>
      <protection hidden="1"/>
    </xf>
    <xf numFmtId="0" fontId="21" fillId="2" borderId="5" xfId="0" applyFont="1" applyFill="1" applyBorder="1" applyAlignment="1" applyProtection="1">
      <alignment horizontal="right" vertical="center"/>
      <protection hidden="1"/>
    </xf>
    <xf numFmtId="0" fontId="4" fillId="6" borderId="0" xfId="0" applyFont="1" applyFill="1" applyBorder="1" applyAlignment="1" applyProtection="1">
      <alignment horizontal="center"/>
      <protection hidden="1"/>
    </xf>
    <xf numFmtId="0" fontId="22" fillId="6" borderId="0" xfId="0" applyFont="1" applyFill="1" applyBorder="1" applyAlignment="1" applyProtection="1">
      <alignment horizontal="center" vertical="center"/>
      <protection hidden="1"/>
    </xf>
    <xf numFmtId="49" fontId="23" fillId="6" borderId="0" xfId="0" applyNumberFormat="1" applyFont="1" applyFill="1" applyAlignment="1" applyProtection="1">
      <alignment horizontal="right" indent="2"/>
      <protection hidden="1"/>
    </xf>
    <xf numFmtId="49" fontId="6" fillId="6" borderId="0" xfId="0" applyNumberFormat="1" applyFont="1" applyFill="1" applyAlignment="1" applyProtection="1">
      <alignment horizontal="center" vertical="center" shrinkToFit="1"/>
      <protection hidden="1"/>
    </xf>
    <xf numFmtId="0" fontId="0" fillId="6" borderId="0" xfId="0" applyFill="1" applyProtection="1"/>
    <xf numFmtId="0" fontId="0" fillId="6" borderId="17" xfId="0" applyFill="1" applyBorder="1" applyProtection="1"/>
    <xf numFmtId="0" fontId="25" fillId="6" borderId="0" xfId="0" applyFont="1" applyFill="1" applyBorder="1" applyAlignment="1" applyProtection="1">
      <alignment vertical="center"/>
    </xf>
    <xf numFmtId="0" fontId="25" fillId="6" borderId="19" xfId="0" applyFont="1" applyFill="1" applyBorder="1" applyAlignment="1" applyProtection="1">
      <alignment vertical="center"/>
    </xf>
    <xf numFmtId="0" fontId="0" fillId="6" borderId="0" xfId="0" applyFill="1" applyAlignment="1" applyProtection="1">
      <alignment horizontal="center"/>
    </xf>
    <xf numFmtId="0" fontId="0" fillId="6" borderId="28" xfId="0" applyFill="1" applyBorder="1" applyProtection="1"/>
    <xf numFmtId="0" fontId="0" fillId="6" borderId="29" xfId="0" applyFill="1" applyBorder="1" applyProtection="1"/>
    <xf numFmtId="0" fontId="0" fillId="6" borderId="30" xfId="0" applyFill="1" applyBorder="1" applyProtection="1"/>
    <xf numFmtId="0" fontId="0" fillId="0" borderId="0" xfId="0" applyProtection="1">
      <protection locked="0"/>
    </xf>
    <xf numFmtId="0" fontId="8" fillId="3" borderId="0" xfId="0" applyFont="1" applyFill="1" applyBorder="1" applyProtection="1"/>
    <xf numFmtId="0" fontId="8" fillId="14" borderId="0" xfId="0" applyFont="1" applyFill="1" applyBorder="1" applyProtection="1"/>
    <xf numFmtId="0" fontId="0" fillId="6" borderId="0" xfId="0" applyFill="1" applyProtection="1">
      <protection locked="0"/>
    </xf>
    <xf numFmtId="0" fontId="0" fillId="6" borderId="0" xfId="0" applyFill="1" applyBorder="1" applyProtection="1"/>
    <xf numFmtId="0" fontId="8" fillId="13" borderId="0" xfId="0" applyFont="1" applyFill="1" applyBorder="1" applyProtection="1">
      <protection locked="0"/>
    </xf>
    <xf numFmtId="0" fontId="8" fillId="8" borderId="0" xfId="0" applyFont="1" applyFill="1" applyBorder="1" applyProtection="1">
      <protection locked="0"/>
    </xf>
    <xf numFmtId="0" fontId="8" fillId="15" borderId="0" xfId="0" applyFont="1" applyFill="1" applyBorder="1" applyProtection="1">
      <protection locked="0"/>
    </xf>
    <xf numFmtId="0" fontId="8" fillId="13" borderId="16" xfId="0" applyFont="1" applyFill="1" applyBorder="1" applyProtection="1">
      <protection locked="0"/>
    </xf>
    <xf numFmtId="0" fontId="8" fillId="16" borderId="29" xfId="0" applyFont="1" applyFill="1" applyBorder="1" applyProtection="1"/>
    <xf numFmtId="0" fontId="0" fillId="6" borderId="15" xfId="0" applyFill="1" applyBorder="1" applyProtection="1"/>
    <xf numFmtId="0" fontId="28" fillId="6" borderId="18" xfId="0" applyFont="1" applyFill="1" applyBorder="1" applyProtection="1"/>
    <xf numFmtId="0" fontId="0" fillId="6" borderId="18" xfId="0" applyFill="1" applyBorder="1" applyProtection="1"/>
    <xf numFmtId="0" fontId="0" fillId="6" borderId="19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0" fontId="0" fillId="6" borderId="19" xfId="0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5" borderId="18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19" xfId="0" applyFont="1" applyFill="1" applyBorder="1" applyAlignment="1" applyProtection="1">
      <alignment horizontal="center" vertical="center" wrapText="1"/>
    </xf>
    <xf numFmtId="0" fontId="6" fillId="6" borderId="0" xfId="0" applyFont="1" applyFill="1" applyAlignment="1" applyProtection="1">
      <alignment horizontal="right" vertical="center" indent="2"/>
      <protection hidden="1"/>
    </xf>
    <xf numFmtId="0" fontId="4" fillId="6" borderId="0" xfId="0" applyFont="1" applyFill="1" applyBorder="1" applyAlignment="1" applyProtection="1">
      <alignment horizontal="right"/>
      <protection hidden="1"/>
    </xf>
    <xf numFmtId="0" fontId="24" fillId="6" borderId="0" xfId="0" applyFont="1" applyFill="1" applyAlignment="1" applyProtection="1">
      <alignment horizontal="center" vertical="center"/>
    </xf>
    <xf numFmtId="0" fontId="27" fillId="6" borderId="16" xfId="0" applyFont="1" applyFill="1" applyBorder="1" applyAlignment="1" applyProtection="1">
      <alignment horizontal="center" vertical="center"/>
    </xf>
    <xf numFmtId="0" fontId="24" fillId="6" borderId="16" xfId="0" applyFont="1" applyFill="1" applyBorder="1" applyAlignment="1" applyProtection="1">
      <alignment horizontal="center" vertical="center"/>
    </xf>
    <xf numFmtId="0" fontId="27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26" fillId="6" borderId="16" xfId="0" applyFont="1" applyFill="1" applyBorder="1" applyAlignment="1" applyProtection="1">
      <alignment horizontal="center"/>
    </xf>
    <xf numFmtId="0" fontId="26" fillId="6" borderId="17" xfId="0" applyFont="1" applyFill="1" applyBorder="1" applyAlignment="1" applyProtection="1">
      <alignment horizontal="center"/>
    </xf>
    <xf numFmtId="0" fontId="26" fillId="6" borderId="0" xfId="0" applyFont="1" applyFill="1" applyBorder="1" applyAlignment="1" applyProtection="1">
      <alignment horizontal="center"/>
    </xf>
    <xf numFmtId="0" fontId="26" fillId="6" borderId="19" xfId="0" applyFont="1" applyFill="1" applyBorder="1" applyAlignment="1" applyProtection="1">
      <alignment horizontal="center"/>
    </xf>
    <xf numFmtId="0" fontId="26" fillId="6" borderId="29" xfId="0" applyFont="1" applyFill="1" applyBorder="1" applyAlignment="1" applyProtection="1">
      <alignment horizontal="center"/>
    </xf>
    <xf numFmtId="0" fontId="26" fillId="6" borderId="30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54">
    <dxf>
      <font>
        <color theme="8" tint="0.79998168889431442"/>
      </font>
    </dxf>
    <dxf>
      <border>
        <right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border>
        <left style="thin">
          <color theme="5" tint="0.39994506668294322"/>
        </left>
        <vertical/>
        <horizontal/>
      </border>
    </dxf>
    <dxf>
      <border>
        <right style="thin">
          <color theme="5" tint="0.39994506668294322"/>
        </right>
        <vertical/>
        <horizontal/>
      </border>
    </dxf>
    <dxf>
      <border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border>
        <right/>
        <vertical/>
        <horizontal/>
      </border>
    </dxf>
    <dxf>
      <border>
        <left style="thin">
          <color theme="5" tint="0.39994506668294322"/>
        </left>
        <vertical/>
        <horizontal/>
      </border>
    </dxf>
    <dxf>
      <border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8ACC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hyperlink" Target="#'&#1606;&#1585;&#1605; &#1575;&#1601;&#1586;&#1575;&#1585; &#1606;&#1588;&#1575;&#1606;&#1711;&#1585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&#1585;&#1575;&#1607;&#1606;&#1605;&#1575;!A1"/><Relationship Id="rId1" Type="http://schemas.openxmlformats.org/officeDocument/2006/relationships/image" Target="../media/image3.pn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2215815</xdr:colOff>
      <xdr:row>31</xdr:row>
      <xdr:rowOff>220579</xdr:rowOff>
    </xdr:from>
    <xdr:to>
      <xdr:col>3</xdr:col>
      <xdr:colOff>4653910</xdr:colOff>
      <xdr:row>43</xdr:row>
      <xdr:rowOff>160353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3286143" y="10848474"/>
          <a:ext cx="2438095" cy="4561905"/>
        </a:xfrm>
        <a:prstGeom prst="rect">
          <a:avLst/>
        </a:prstGeom>
      </xdr:spPr>
    </xdr:pic>
    <xdr:clientData/>
  </xdr:twoCellAnchor>
  <xdr:twoCellAnchor editAs="absolute">
    <xdr:from>
      <xdr:col>1</xdr:col>
      <xdr:colOff>422600</xdr:colOff>
      <xdr:row>3</xdr:row>
      <xdr:rowOff>123825</xdr:rowOff>
    </xdr:from>
    <xdr:to>
      <xdr:col>1</xdr:col>
      <xdr:colOff>1479876</xdr:colOff>
      <xdr:row>10</xdr:row>
      <xdr:rowOff>74839</xdr:rowOff>
    </xdr:to>
    <xdr:pic>
      <xdr:nvPicPr>
        <xdr:cNvPr id="4" name="Picture 3" descr="C:\Documents and Settings\s.yektaei\Local Settings\Temporary Internet Files\Content.Word\logo.jpg"/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harpenSoften amount="-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9987463824" y="695325"/>
          <a:ext cx="1057276" cy="1284514"/>
        </a:xfrm>
        <a:prstGeom prst="rect">
          <a:avLst/>
        </a:prstGeom>
        <a:noFill/>
        <a:ln w="3175">
          <a:noFill/>
          <a:prstDash val="sysDot"/>
          <a:miter lim="800000"/>
          <a:headEnd/>
          <a:tailEnd/>
        </a:ln>
      </xdr:spPr>
    </xdr:pic>
    <xdr:clientData/>
  </xdr:twoCellAnchor>
  <xdr:twoCellAnchor editAs="absolute">
    <xdr:from>
      <xdr:col>0</xdr:col>
      <xdr:colOff>600075</xdr:colOff>
      <xdr:row>11</xdr:row>
      <xdr:rowOff>8164</xdr:rowOff>
    </xdr:from>
    <xdr:to>
      <xdr:col>3</xdr:col>
      <xdr:colOff>338623</xdr:colOff>
      <xdr:row>13</xdr:row>
      <xdr:rowOff>84446</xdr:rowOff>
    </xdr:to>
    <xdr:sp macro="" textlink="">
      <xdr:nvSpPr>
        <xdr:cNvPr id="5" name="Rectangle 4"/>
        <xdr:cNvSpPr/>
      </xdr:nvSpPr>
      <xdr:spPr>
        <a:xfrm>
          <a:off x="9985518977" y="2103664"/>
          <a:ext cx="3434248" cy="4572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a-IR" sz="1400" b="0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نرم</a:t>
          </a:r>
          <a:r>
            <a:rPr lang="fa-IR" sz="1400" b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افزار تعيين گروه رنگي برای گروههاي مواد غذایي</a:t>
          </a:r>
          <a:endParaRPr lang="en-US" sz="1400" b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twoCellAnchor>
  <xdr:twoCellAnchor editAs="oneCell">
    <xdr:from>
      <xdr:col>3</xdr:col>
      <xdr:colOff>3075678</xdr:colOff>
      <xdr:row>0</xdr:row>
      <xdr:rowOff>125585</xdr:rowOff>
    </xdr:from>
    <xdr:to>
      <xdr:col>3</xdr:col>
      <xdr:colOff>5649290</xdr:colOff>
      <xdr:row>3</xdr:row>
      <xdr:rowOff>184873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22290763" y="125585"/>
          <a:ext cx="2573612" cy="630788"/>
        </a:xfrm>
        <a:prstGeom prst="rect">
          <a:avLst/>
        </a:prstGeom>
      </xdr:spPr>
    </xdr:pic>
    <xdr:clientData/>
  </xdr:twoCellAnchor>
  <xdr:twoCellAnchor editAs="absolute">
    <xdr:from>
      <xdr:col>2</xdr:col>
      <xdr:colOff>590550</xdr:colOff>
      <xdr:row>16</xdr:row>
      <xdr:rowOff>28576</xdr:rowOff>
    </xdr:from>
    <xdr:to>
      <xdr:col>3</xdr:col>
      <xdr:colOff>400050</xdr:colOff>
      <xdr:row>16</xdr:row>
      <xdr:rowOff>514350</xdr:rowOff>
    </xdr:to>
    <xdr:sp macro="" textlink="">
      <xdr:nvSpPr>
        <xdr:cNvPr id="18" name="Right Arrow 17"/>
        <xdr:cNvSpPr/>
      </xdr:nvSpPr>
      <xdr:spPr>
        <a:xfrm>
          <a:off x="9990934425" y="3076576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662739</xdr:colOff>
      <xdr:row>17</xdr:row>
      <xdr:rowOff>109286</xdr:rowOff>
    </xdr:from>
    <xdr:to>
      <xdr:col>3</xdr:col>
      <xdr:colOff>476250</xdr:colOff>
      <xdr:row>17</xdr:row>
      <xdr:rowOff>595060</xdr:rowOff>
    </xdr:to>
    <xdr:sp macro="" textlink="">
      <xdr:nvSpPr>
        <xdr:cNvPr id="19" name="Right Arrow 18"/>
        <xdr:cNvSpPr/>
      </xdr:nvSpPr>
      <xdr:spPr>
        <a:xfrm>
          <a:off x="10027343487" y="3708733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17</xdr:row>
      <xdr:rowOff>670761</xdr:rowOff>
    </xdr:from>
    <xdr:to>
      <xdr:col>3</xdr:col>
      <xdr:colOff>390525</xdr:colOff>
      <xdr:row>18</xdr:row>
      <xdr:rowOff>424614</xdr:rowOff>
    </xdr:to>
    <xdr:sp macro="" textlink="">
      <xdr:nvSpPr>
        <xdr:cNvPr id="20" name="Right Arrow 19"/>
        <xdr:cNvSpPr/>
      </xdr:nvSpPr>
      <xdr:spPr>
        <a:xfrm>
          <a:off x="9991553550" y="4267200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571500</xdr:colOff>
      <xdr:row>18</xdr:row>
      <xdr:rowOff>518361</xdr:rowOff>
    </xdr:from>
    <xdr:to>
      <xdr:col>3</xdr:col>
      <xdr:colOff>381000</xdr:colOff>
      <xdr:row>19</xdr:row>
      <xdr:rowOff>462401</xdr:rowOff>
    </xdr:to>
    <xdr:sp macro="" textlink="">
      <xdr:nvSpPr>
        <xdr:cNvPr id="21" name="Right Arrow 20"/>
        <xdr:cNvSpPr/>
      </xdr:nvSpPr>
      <xdr:spPr>
        <a:xfrm>
          <a:off x="9991563075" y="48482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19</xdr:row>
      <xdr:rowOff>518361</xdr:rowOff>
    </xdr:from>
    <xdr:to>
      <xdr:col>3</xdr:col>
      <xdr:colOff>390525</xdr:colOff>
      <xdr:row>20</xdr:row>
      <xdr:rowOff>462400</xdr:rowOff>
    </xdr:to>
    <xdr:sp macro="" textlink="">
      <xdr:nvSpPr>
        <xdr:cNvPr id="22" name="Right Arrow 21"/>
        <xdr:cNvSpPr/>
      </xdr:nvSpPr>
      <xdr:spPr>
        <a:xfrm>
          <a:off x="9991553550" y="5391150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20</xdr:row>
      <xdr:rowOff>499310</xdr:rowOff>
    </xdr:from>
    <xdr:to>
      <xdr:col>3</xdr:col>
      <xdr:colOff>371475</xdr:colOff>
      <xdr:row>21</xdr:row>
      <xdr:rowOff>443663</xdr:rowOff>
    </xdr:to>
    <xdr:sp macro="" textlink="">
      <xdr:nvSpPr>
        <xdr:cNvPr id="23" name="Right Arrow 22"/>
        <xdr:cNvSpPr/>
      </xdr:nvSpPr>
      <xdr:spPr>
        <a:xfrm>
          <a:off x="9991572600" y="59150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21</xdr:row>
      <xdr:rowOff>527885</xdr:rowOff>
    </xdr:from>
    <xdr:to>
      <xdr:col>3</xdr:col>
      <xdr:colOff>390525</xdr:colOff>
      <xdr:row>22</xdr:row>
      <xdr:rowOff>470734</xdr:rowOff>
    </xdr:to>
    <xdr:sp macro="" textlink="">
      <xdr:nvSpPr>
        <xdr:cNvPr id="24" name="Right Arrow 23"/>
        <xdr:cNvSpPr/>
      </xdr:nvSpPr>
      <xdr:spPr>
        <a:xfrm>
          <a:off x="9991553550" y="64865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22</xdr:row>
      <xdr:rowOff>537410</xdr:rowOff>
    </xdr:from>
    <xdr:to>
      <xdr:col>3</xdr:col>
      <xdr:colOff>371475</xdr:colOff>
      <xdr:row>23</xdr:row>
      <xdr:rowOff>480259</xdr:rowOff>
    </xdr:to>
    <xdr:sp macro="" textlink="">
      <xdr:nvSpPr>
        <xdr:cNvPr id="25" name="Right Arrow 24"/>
        <xdr:cNvSpPr/>
      </xdr:nvSpPr>
      <xdr:spPr>
        <a:xfrm>
          <a:off x="9991572600" y="703897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23</xdr:row>
      <xdr:rowOff>527885</xdr:rowOff>
    </xdr:from>
    <xdr:to>
      <xdr:col>3</xdr:col>
      <xdr:colOff>371475</xdr:colOff>
      <xdr:row>24</xdr:row>
      <xdr:rowOff>470734</xdr:rowOff>
    </xdr:to>
    <xdr:sp macro="" textlink="">
      <xdr:nvSpPr>
        <xdr:cNvPr id="26" name="Right Arrow 25"/>
        <xdr:cNvSpPr/>
      </xdr:nvSpPr>
      <xdr:spPr>
        <a:xfrm>
          <a:off x="9991572600" y="757237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542925</xdr:colOff>
      <xdr:row>24</xdr:row>
      <xdr:rowOff>537410</xdr:rowOff>
    </xdr:from>
    <xdr:to>
      <xdr:col>3</xdr:col>
      <xdr:colOff>352425</xdr:colOff>
      <xdr:row>25</xdr:row>
      <xdr:rowOff>480259</xdr:rowOff>
    </xdr:to>
    <xdr:sp macro="" textlink="">
      <xdr:nvSpPr>
        <xdr:cNvPr id="27" name="Right Arrow 26"/>
        <xdr:cNvSpPr/>
      </xdr:nvSpPr>
      <xdr:spPr>
        <a:xfrm>
          <a:off x="9992772750" y="81248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1</xdr:col>
      <xdr:colOff>1476374</xdr:colOff>
      <xdr:row>25</xdr:row>
      <xdr:rowOff>83217</xdr:rowOff>
    </xdr:from>
    <xdr:to>
      <xdr:col>3</xdr:col>
      <xdr:colOff>257175</xdr:colOff>
      <xdr:row>26</xdr:row>
      <xdr:rowOff>416593</xdr:rowOff>
    </xdr:to>
    <xdr:sp macro="" textlink="">
      <xdr:nvSpPr>
        <xdr:cNvPr id="28" name="Bent-Up Arrow 27"/>
        <xdr:cNvSpPr/>
      </xdr:nvSpPr>
      <xdr:spPr>
        <a:xfrm>
          <a:off x="10027562562" y="8204533"/>
          <a:ext cx="1858880" cy="874797"/>
        </a:xfrm>
        <a:prstGeom prst="bentUp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r" rtl="1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5735052</xdr:colOff>
      <xdr:row>16</xdr:row>
      <xdr:rowOff>511341</xdr:rowOff>
    </xdr:from>
    <xdr:to>
      <xdr:col>3</xdr:col>
      <xdr:colOff>6998369</xdr:colOff>
      <xdr:row>18</xdr:row>
      <xdr:rowOff>50131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61973" y="3569367"/>
          <a:ext cx="1263317" cy="812132"/>
        </a:xfrm>
        <a:prstGeom prst="rect">
          <a:avLst/>
        </a:prstGeom>
      </xdr:spPr>
    </xdr:pic>
    <xdr:clientData/>
  </xdr:twoCellAnchor>
  <xdr:twoCellAnchor editAs="absolute">
    <xdr:from>
      <xdr:col>3</xdr:col>
      <xdr:colOff>7900737</xdr:colOff>
      <xdr:row>25</xdr:row>
      <xdr:rowOff>491289</xdr:rowOff>
    </xdr:from>
    <xdr:to>
      <xdr:col>3</xdr:col>
      <xdr:colOff>9474869</xdr:colOff>
      <xdr:row>27</xdr:row>
      <xdr:rowOff>98509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85473" y="8612605"/>
          <a:ext cx="1574132" cy="1141246"/>
        </a:xfrm>
        <a:prstGeom prst="rect">
          <a:avLst/>
        </a:prstGeom>
      </xdr:spPr>
    </xdr:pic>
    <xdr:clientData/>
  </xdr:twoCellAnchor>
  <xdr:twoCellAnchor>
    <xdr:from>
      <xdr:col>3</xdr:col>
      <xdr:colOff>3058027</xdr:colOff>
      <xdr:row>33</xdr:row>
      <xdr:rowOff>240631</xdr:rowOff>
    </xdr:from>
    <xdr:to>
      <xdr:col>3</xdr:col>
      <xdr:colOff>4170948</xdr:colOff>
      <xdr:row>34</xdr:row>
      <xdr:rowOff>110290</xdr:rowOff>
    </xdr:to>
    <xdr:sp macro="" textlink="">
      <xdr:nvSpPr>
        <xdr:cNvPr id="15" name="Oval 14"/>
        <xdr:cNvSpPr/>
      </xdr:nvSpPr>
      <xdr:spPr>
        <a:xfrm>
          <a:off x="10023769105" y="11600447"/>
          <a:ext cx="1112921" cy="280738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3619500</xdr:colOff>
      <xdr:row>34</xdr:row>
      <xdr:rowOff>150393</xdr:rowOff>
    </xdr:from>
    <xdr:to>
      <xdr:col>3</xdr:col>
      <xdr:colOff>4201027</xdr:colOff>
      <xdr:row>35</xdr:row>
      <xdr:rowOff>70183</xdr:rowOff>
    </xdr:to>
    <xdr:sp macro="" textlink="">
      <xdr:nvSpPr>
        <xdr:cNvPr id="42" name="Oval 41"/>
        <xdr:cNvSpPr/>
      </xdr:nvSpPr>
      <xdr:spPr>
        <a:xfrm>
          <a:off x="10023739026" y="1192128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3177028</xdr:colOff>
      <xdr:row>35</xdr:row>
      <xdr:rowOff>130342</xdr:rowOff>
    </xdr:from>
    <xdr:to>
      <xdr:col>3</xdr:col>
      <xdr:colOff>3758555</xdr:colOff>
      <xdr:row>36</xdr:row>
      <xdr:rowOff>50132</xdr:rowOff>
    </xdr:to>
    <xdr:sp macro="" textlink="">
      <xdr:nvSpPr>
        <xdr:cNvPr id="45" name="Oval 44"/>
        <xdr:cNvSpPr/>
      </xdr:nvSpPr>
      <xdr:spPr>
        <a:xfrm>
          <a:off x="10024181498" y="12312316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3748528</xdr:colOff>
      <xdr:row>36</xdr:row>
      <xdr:rowOff>120315</xdr:rowOff>
    </xdr:from>
    <xdr:to>
      <xdr:col>3</xdr:col>
      <xdr:colOff>4330055</xdr:colOff>
      <xdr:row>37</xdr:row>
      <xdr:rowOff>40105</xdr:rowOff>
    </xdr:to>
    <xdr:sp macro="" textlink="">
      <xdr:nvSpPr>
        <xdr:cNvPr id="46" name="Oval 45"/>
        <xdr:cNvSpPr/>
      </xdr:nvSpPr>
      <xdr:spPr>
        <a:xfrm>
          <a:off x="10023609998" y="1271336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3126897</xdr:colOff>
      <xdr:row>37</xdr:row>
      <xdr:rowOff>70184</xdr:rowOff>
    </xdr:from>
    <xdr:to>
      <xdr:col>3</xdr:col>
      <xdr:colOff>3708424</xdr:colOff>
      <xdr:row>37</xdr:row>
      <xdr:rowOff>401053</xdr:rowOff>
    </xdr:to>
    <xdr:sp macro="" textlink="">
      <xdr:nvSpPr>
        <xdr:cNvPr id="47" name="Oval 46"/>
        <xdr:cNvSpPr/>
      </xdr:nvSpPr>
      <xdr:spPr>
        <a:xfrm>
          <a:off x="10024231629" y="13074316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3138237</xdr:colOff>
      <xdr:row>38</xdr:row>
      <xdr:rowOff>70184</xdr:rowOff>
    </xdr:from>
    <xdr:to>
      <xdr:col>3</xdr:col>
      <xdr:colOff>3719764</xdr:colOff>
      <xdr:row>38</xdr:row>
      <xdr:rowOff>401053</xdr:rowOff>
    </xdr:to>
    <xdr:sp macro="" textlink="">
      <xdr:nvSpPr>
        <xdr:cNvPr id="48" name="Oval 47"/>
        <xdr:cNvSpPr/>
      </xdr:nvSpPr>
      <xdr:spPr>
        <a:xfrm>
          <a:off x="10024220289" y="13485395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3138237</xdr:colOff>
      <xdr:row>39</xdr:row>
      <xdr:rowOff>50132</xdr:rowOff>
    </xdr:from>
    <xdr:to>
      <xdr:col>3</xdr:col>
      <xdr:colOff>3719764</xdr:colOff>
      <xdr:row>39</xdr:row>
      <xdr:rowOff>381001</xdr:rowOff>
    </xdr:to>
    <xdr:sp macro="" textlink="">
      <xdr:nvSpPr>
        <xdr:cNvPr id="49" name="Oval 48"/>
        <xdr:cNvSpPr/>
      </xdr:nvSpPr>
      <xdr:spPr>
        <a:xfrm>
          <a:off x="10024220289" y="13876421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3128211</xdr:colOff>
      <xdr:row>40</xdr:row>
      <xdr:rowOff>30080</xdr:rowOff>
    </xdr:from>
    <xdr:to>
      <xdr:col>3</xdr:col>
      <xdr:colOff>3709738</xdr:colOff>
      <xdr:row>40</xdr:row>
      <xdr:rowOff>360949</xdr:rowOff>
    </xdr:to>
    <xdr:sp macro="" textlink="">
      <xdr:nvSpPr>
        <xdr:cNvPr id="50" name="Oval 49"/>
        <xdr:cNvSpPr/>
      </xdr:nvSpPr>
      <xdr:spPr>
        <a:xfrm>
          <a:off x="10024230315" y="1426744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3158289</xdr:colOff>
      <xdr:row>41</xdr:row>
      <xdr:rowOff>20053</xdr:rowOff>
    </xdr:from>
    <xdr:to>
      <xdr:col>3</xdr:col>
      <xdr:colOff>3739816</xdr:colOff>
      <xdr:row>41</xdr:row>
      <xdr:rowOff>350922</xdr:rowOff>
    </xdr:to>
    <xdr:sp macro="" textlink="">
      <xdr:nvSpPr>
        <xdr:cNvPr id="51" name="Oval 50"/>
        <xdr:cNvSpPr/>
      </xdr:nvSpPr>
      <xdr:spPr>
        <a:xfrm>
          <a:off x="10024200237" y="14668500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611605</xdr:colOff>
      <xdr:row>32</xdr:row>
      <xdr:rowOff>260684</xdr:rowOff>
    </xdr:from>
    <xdr:to>
      <xdr:col>3</xdr:col>
      <xdr:colOff>3158289</xdr:colOff>
      <xdr:row>34</xdr:row>
      <xdr:rowOff>20052</xdr:rowOff>
    </xdr:to>
    <xdr:cxnSp macro="">
      <xdr:nvCxnSpPr>
        <xdr:cNvPr id="17" name="Straight Arrow Connector 16"/>
        <xdr:cNvCxnSpPr/>
      </xdr:nvCxnSpPr>
      <xdr:spPr>
        <a:xfrm flipV="1">
          <a:off x="10024781764" y="11209421"/>
          <a:ext cx="3418973" cy="581526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212922</xdr:colOff>
      <xdr:row>33</xdr:row>
      <xdr:rowOff>358148</xdr:rowOff>
    </xdr:from>
    <xdr:to>
      <xdr:col>3</xdr:col>
      <xdr:colOff>3738501</xdr:colOff>
      <xdr:row>34</xdr:row>
      <xdr:rowOff>350921</xdr:rowOff>
    </xdr:to>
    <xdr:cxnSp macro="">
      <xdr:nvCxnSpPr>
        <xdr:cNvPr id="54" name="Straight Arrow Connector 53"/>
        <xdr:cNvCxnSpPr>
          <a:endCxn id="73" idx="1"/>
        </xdr:cNvCxnSpPr>
      </xdr:nvCxnSpPr>
      <xdr:spPr>
        <a:xfrm flipV="1">
          <a:off x="10024201552" y="11717964"/>
          <a:ext cx="3525579" cy="403852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691816</xdr:colOff>
      <xdr:row>34</xdr:row>
      <xdr:rowOff>330868</xdr:rowOff>
    </xdr:from>
    <xdr:to>
      <xdr:col>3</xdr:col>
      <xdr:colOff>3298658</xdr:colOff>
      <xdr:row>35</xdr:row>
      <xdr:rowOff>300790</xdr:rowOff>
    </xdr:to>
    <xdr:cxnSp macro="">
      <xdr:nvCxnSpPr>
        <xdr:cNvPr id="56" name="Straight Arrow Connector 55"/>
        <xdr:cNvCxnSpPr/>
      </xdr:nvCxnSpPr>
      <xdr:spPr>
        <a:xfrm flipV="1">
          <a:off x="10024641395" y="12101763"/>
          <a:ext cx="3479131" cy="38100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611605</xdr:colOff>
      <xdr:row>35</xdr:row>
      <xdr:rowOff>200526</xdr:rowOff>
    </xdr:from>
    <xdr:to>
      <xdr:col>3</xdr:col>
      <xdr:colOff>3900236</xdr:colOff>
      <xdr:row>36</xdr:row>
      <xdr:rowOff>340895</xdr:rowOff>
    </xdr:to>
    <xdr:cxnSp macro="">
      <xdr:nvCxnSpPr>
        <xdr:cNvPr id="57" name="Straight Arrow Connector 56"/>
        <xdr:cNvCxnSpPr/>
      </xdr:nvCxnSpPr>
      <xdr:spPr>
        <a:xfrm flipV="1">
          <a:off x="10024039817" y="12382500"/>
          <a:ext cx="4160920" cy="551448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701842</xdr:colOff>
      <xdr:row>36</xdr:row>
      <xdr:rowOff>230605</xdr:rowOff>
    </xdr:from>
    <xdr:to>
      <xdr:col>3</xdr:col>
      <xdr:colOff>3278604</xdr:colOff>
      <xdr:row>37</xdr:row>
      <xdr:rowOff>290763</xdr:rowOff>
    </xdr:to>
    <xdr:cxnSp macro="">
      <xdr:nvCxnSpPr>
        <xdr:cNvPr id="59" name="Straight Arrow Connector 58"/>
        <xdr:cNvCxnSpPr/>
      </xdr:nvCxnSpPr>
      <xdr:spPr>
        <a:xfrm flipV="1">
          <a:off x="10024661449" y="12823658"/>
          <a:ext cx="3449051" cy="471237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699837</xdr:colOff>
      <xdr:row>37</xdr:row>
      <xdr:rowOff>192504</xdr:rowOff>
    </xdr:from>
    <xdr:to>
      <xdr:col>3</xdr:col>
      <xdr:colOff>3276599</xdr:colOff>
      <xdr:row>38</xdr:row>
      <xdr:rowOff>252662</xdr:rowOff>
    </xdr:to>
    <xdr:cxnSp macro="">
      <xdr:nvCxnSpPr>
        <xdr:cNvPr id="61" name="Straight Arrow Connector 60"/>
        <xdr:cNvCxnSpPr/>
      </xdr:nvCxnSpPr>
      <xdr:spPr>
        <a:xfrm flipV="1">
          <a:off x="10024663454" y="13196636"/>
          <a:ext cx="3449051" cy="471237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751974</xdr:colOff>
      <xdr:row>38</xdr:row>
      <xdr:rowOff>190500</xdr:rowOff>
    </xdr:from>
    <xdr:to>
      <xdr:col>3</xdr:col>
      <xdr:colOff>3287317</xdr:colOff>
      <xdr:row>39</xdr:row>
      <xdr:rowOff>230606</xdr:rowOff>
    </xdr:to>
    <xdr:cxnSp macro="">
      <xdr:nvCxnSpPr>
        <xdr:cNvPr id="62" name="Straight Arrow Connector 61"/>
        <xdr:cNvCxnSpPr/>
      </xdr:nvCxnSpPr>
      <xdr:spPr>
        <a:xfrm flipV="1">
          <a:off x="10024652736" y="13605711"/>
          <a:ext cx="3407632" cy="451184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701842</xdr:colOff>
      <xdr:row>39</xdr:row>
      <xdr:rowOff>230606</xdr:rowOff>
    </xdr:from>
    <xdr:to>
      <xdr:col>3</xdr:col>
      <xdr:colOff>3327422</xdr:colOff>
      <xdr:row>40</xdr:row>
      <xdr:rowOff>240632</xdr:rowOff>
    </xdr:to>
    <xdr:cxnSp macro="">
      <xdr:nvCxnSpPr>
        <xdr:cNvPr id="64" name="Straight Arrow Connector 63"/>
        <xdr:cNvCxnSpPr/>
      </xdr:nvCxnSpPr>
      <xdr:spPr>
        <a:xfrm flipV="1">
          <a:off x="10024612631" y="14056895"/>
          <a:ext cx="3497869" cy="421105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581526</xdr:colOff>
      <xdr:row>40</xdr:row>
      <xdr:rowOff>200527</xdr:rowOff>
    </xdr:from>
    <xdr:to>
      <xdr:col>3</xdr:col>
      <xdr:colOff>3467791</xdr:colOff>
      <xdr:row>41</xdr:row>
      <xdr:rowOff>280737</xdr:rowOff>
    </xdr:to>
    <xdr:cxnSp macro="">
      <xdr:nvCxnSpPr>
        <xdr:cNvPr id="66" name="Straight Arrow Connector 65"/>
        <xdr:cNvCxnSpPr/>
      </xdr:nvCxnSpPr>
      <xdr:spPr>
        <a:xfrm flipV="1">
          <a:off x="10024472262" y="14437895"/>
          <a:ext cx="3758554" cy="491289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3109858</xdr:colOff>
      <xdr:row>41</xdr:row>
      <xdr:rowOff>381001</xdr:rowOff>
    </xdr:from>
    <xdr:to>
      <xdr:col>3</xdr:col>
      <xdr:colOff>3691385</xdr:colOff>
      <xdr:row>43</xdr:row>
      <xdr:rowOff>110291</xdr:rowOff>
    </xdr:to>
    <xdr:sp macro="" textlink="">
      <xdr:nvSpPr>
        <xdr:cNvPr id="70" name="Oval 69"/>
        <xdr:cNvSpPr/>
      </xdr:nvSpPr>
      <xdr:spPr>
        <a:xfrm>
          <a:off x="10024248668" y="1502944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402751</xdr:colOff>
      <xdr:row>41</xdr:row>
      <xdr:rowOff>130342</xdr:rowOff>
    </xdr:from>
    <xdr:to>
      <xdr:col>3</xdr:col>
      <xdr:colOff>3289016</xdr:colOff>
      <xdr:row>43</xdr:row>
      <xdr:rowOff>20052</xdr:rowOff>
    </xdr:to>
    <xdr:cxnSp macro="">
      <xdr:nvCxnSpPr>
        <xdr:cNvPr id="71" name="Straight Arrow Connector 70"/>
        <xdr:cNvCxnSpPr/>
      </xdr:nvCxnSpPr>
      <xdr:spPr>
        <a:xfrm flipV="1">
          <a:off x="10024651037" y="14778789"/>
          <a:ext cx="3758554" cy="491289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60158</xdr:colOff>
      <xdr:row>41</xdr:row>
      <xdr:rowOff>70184</xdr:rowOff>
    </xdr:from>
    <xdr:to>
      <xdr:col>2</xdr:col>
      <xdr:colOff>101987</xdr:colOff>
      <xdr:row>45</xdr:row>
      <xdr:rowOff>173319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330644" y="14718631"/>
          <a:ext cx="2247619" cy="10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2195763</xdr:colOff>
      <xdr:row>33</xdr:row>
      <xdr:rowOff>20053</xdr:rowOff>
    </xdr:from>
    <xdr:to>
      <xdr:col>3</xdr:col>
      <xdr:colOff>212922</xdr:colOff>
      <xdr:row>34</xdr:row>
      <xdr:rowOff>285164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027727131" y="11379869"/>
          <a:ext cx="1095238" cy="676190"/>
        </a:xfrm>
        <a:prstGeom prst="rect">
          <a:avLst/>
        </a:prstGeom>
      </xdr:spPr>
    </xdr:pic>
    <xdr:clientData/>
  </xdr:twoCellAnchor>
  <xdr:twoCellAnchor>
    <xdr:from>
      <xdr:col>3</xdr:col>
      <xdr:colOff>2265948</xdr:colOff>
      <xdr:row>41</xdr:row>
      <xdr:rowOff>370974</xdr:rowOff>
    </xdr:from>
    <xdr:to>
      <xdr:col>3</xdr:col>
      <xdr:colOff>2939410</xdr:colOff>
      <xdr:row>43</xdr:row>
      <xdr:rowOff>100264</xdr:rowOff>
    </xdr:to>
    <xdr:sp macro="" textlink="">
      <xdr:nvSpPr>
        <xdr:cNvPr id="77" name="Oval 76"/>
        <xdr:cNvSpPr/>
      </xdr:nvSpPr>
      <xdr:spPr>
        <a:xfrm>
          <a:off x="10025000643" y="15019421"/>
          <a:ext cx="673462" cy="330869"/>
        </a:xfrm>
        <a:prstGeom prst="ellipse">
          <a:avLst/>
        </a:prstGeom>
        <a:noFill/>
        <a:ln w="12700"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80210</xdr:colOff>
      <xdr:row>41</xdr:row>
      <xdr:rowOff>391027</xdr:rowOff>
    </xdr:from>
    <xdr:to>
      <xdr:col>3</xdr:col>
      <xdr:colOff>2656974</xdr:colOff>
      <xdr:row>43</xdr:row>
      <xdr:rowOff>60159</xdr:rowOff>
    </xdr:to>
    <xdr:cxnSp macro="">
      <xdr:nvCxnSpPr>
        <xdr:cNvPr id="79" name="Straight Arrow Connector 78"/>
        <xdr:cNvCxnSpPr/>
      </xdr:nvCxnSpPr>
      <xdr:spPr>
        <a:xfrm flipV="1">
          <a:off x="10025283079" y="15039474"/>
          <a:ext cx="3449053" cy="27071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1353553</xdr:colOff>
      <xdr:row>6</xdr:row>
      <xdr:rowOff>60159</xdr:rowOff>
    </xdr:from>
    <xdr:to>
      <xdr:col>3</xdr:col>
      <xdr:colOff>6537158</xdr:colOff>
      <xdr:row>11</xdr:row>
      <xdr:rowOff>22059</xdr:rowOff>
    </xdr:to>
    <xdr:sp macro="" textlink="">
      <xdr:nvSpPr>
        <xdr:cNvPr id="12" name="Rounded Rectangle 11"/>
        <xdr:cNvSpPr/>
      </xdr:nvSpPr>
      <xdr:spPr>
        <a:xfrm>
          <a:off x="5023184" y="1203159"/>
          <a:ext cx="5183605" cy="914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3600"/>
            <a:t>راهنمای نشانگر رنگی تغذیه ای</a:t>
          </a:r>
          <a:endParaRPr lang="en-US" sz="3600"/>
        </a:p>
      </xdr:txBody>
    </xdr:sp>
    <xdr:clientData/>
  </xdr:twoCellAnchor>
  <xdr:twoCellAnchor>
    <xdr:from>
      <xdr:col>3</xdr:col>
      <xdr:colOff>2867525</xdr:colOff>
      <xdr:row>11</xdr:row>
      <xdr:rowOff>150394</xdr:rowOff>
    </xdr:from>
    <xdr:to>
      <xdr:col>3</xdr:col>
      <xdr:colOff>4692315</xdr:colOff>
      <xdr:row>15</xdr:row>
      <xdr:rowOff>70184</xdr:rowOff>
    </xdr:to>
    <xdr:sp macro="" textlink="">
      <xdr:nvSpPr>
        <xdr:cNvPr id="13" name="Oval 12"/>
        <xdr:cNvSpPr/>
      </xdr:nvSpPr>
      <xdr:spPr>
        <a:xfrm>
          <a:off x="6868027" y="2245894"/>
          <a:ext cx="1824790" cy="68179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2800"/>
            <a:t>بخش اول</a:t>
          </a:r>
          <a:endParaRPr lang="en-US" sz="2800"/>
        </a:p>
      </xdr:txBody>
    </xdr:sp>
    <xdr:clientData/>
  </xdr:twoCellAnchor>
  <xdr:twoCellAnchor>
    <xdr:from>
      <xdr:col>3</xdr:col>
      <xdr:colOff>2606843</xdr:colOff>
      <xdr:row>28</xdr:row>
      <xdr:rowOff>50131</xdr:rowOff>
    </xdr:from>
    <xdr:to>
      <xdr:col>3</xdr:col>
      <xdr:colOff>4431633</xdr:colOff>
      <xdr:row>30</xdr:row>
      <xdr:rowOff>160421</xdr:rowOff>
    </xdr:to>
    <xdr:sp macro="" textlink="">
      <xdr:nvSpPr>
        <xdr:cNvPr id="52" name="Oval 51"/>
        <xdr:cNvSpPr/>
      </xdr:nvSpPr>
      <xdr:spPr>
        <a:xfrm>
          <a:off x="7128709" y="9905999"/>
          <a:ext cx="1824790" cy="68179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2800"/>
            <a:t>بخش دوم</a:t>
          </a:r>
          <a:endParaRPr lang="en-US" sz="2800"/>
        </a:p>
      </xdr:txBody>
    </xdr:sp>
    <xdr:clientData/>
  </xdr:twoCellAnchor>
  <xdr:twoCellAnchor>
    <xdr:from>
      <xdr:col>2</xdr:col>
      <xdr:colOff>441157</xdr:colOff>
      <xdr:row>4</xdr:row>
      <xdr:rowOff>180474</xdr:rowOff>
    </xdr:from>
    <xdr:to>
      <xdr:col>3</xdr:col>
      <xdr:colOff>792078</xdr:colOff>
      <xdr:row>9</xdr:row>
      <xdr:rowOff>142374</xdr:rowOff>
    </xdr:to>
    <xdr:sp macro="" textlink="">
      <xdr:nvSpPr>
        <xdr:cNvPr id="14" name="Oval 13">
          <a:hlinkClick xmlns:r="http://schemas.openxmlformats.org/officeDocument/2006/relationships" r:id="rId9"/>
        </xdr:cNvPr>
        <xdr:cNvSpPr/>
      </xdr:nvSpPr>
      <xdr:spPr>
        <a:xfrm>
          <a:off x="10768264" y="942474"/>
          <a:ext cx="1223210" cy="9144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800" b="1"/>
            <a:t>لینک  به نرم افزار</a:t>
          </a:r>
          <a:endParaRPr lang="en-US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524848</xdr:colOff>
      <xdr:row>23</xdr:row>
      <xdr:rowOff>105941</xdr:rowOff>
    </xdr:from>
    <xdr:to>
      <xdr:col>32</xdr:col>
      <xdr:colOff>62983</xdr:colOff>
      <xdr:row>23</xdr:row>
      <xdr:rowOff>325016</xdr:rowOff>
    </xdr:to>
    <xdr:sp macro="" textlink="">
      <xdr:nvSpPr>
        <xdr:cNvPr id="18" name="Oval 17"/>
        <xdr:cNvSpPr/>
      </xdr:nvSpPr>
      <xdr:spPr>
        <a:xfrm>
          <a:off x="3342205" y="5535191"/>
          <a:ext cx="240604" cy="219075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30</xdr:col>
      <xdr:colOff>9331</xdr:colOff>
      <xdr:row>23</xdr:row>
      <xdr:rowOff>96223</xdr:rowOff>
    </xdr:from>
    <xdr:to>
      <xdr:col>30</xdr:col>
      <xdr:colOff>288278</xdr:colOff>
      <xdr:row>23</xdr:row>
      <xdr:rowOff>334347</xdr:rowOff>
    </xdr:to>
    <xdr:sp macro="" textlink="">
      <xdr:nvSpPr>
        <xdr:cNvPr id="19" name="Oval 18"/>
        <xdr:cNvSpPr/>
      </xdr:nvSpPr>
      <xdr:spPr>
        <a:xfrm>
          <a:off x="4212285" y="5525473"/>
          <a:ext cx="278947" cy="238124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27</xdr:col>
      <xdr:colOff>478387</xdr:colOff>
      <xdr:row>23</xdr:row>
      <xdr:rowOff>76978</xdr:rowOff>
    </xdr:from>
    <xdr:to>
      <xdr:col>28</xdr:col>
      <xdr:colOff>115076</xdr:colOff>
      <xdr:row>23</xdr:row>
      <xdr:rowOff>324628</xdr:rowOff>
    </xdr:to>
    <xdr:sp macro="" textlink="">
      <xdr:nvSpPr>
        <xdr:cNvPr id="21" name="Oval 20"/>
        <xdr:cNvSpPr/>
      </xdr:nvSpPr>
      <xdr:spPr>
        <a:xfrm>
          <a:off x="5171299" y="5506228"/>
          <a:ext cx="243908" cy="247650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28</xdr:col>
      <xdr:colOff>38489</xdr:colOff>
      <xdr:row>22</xdr:row>
      <xdr:rowOff>369337</xdr:rowOff>
    </xdr:from>
    <xdr:to>
      <xdr:col>29</xdr:col>
      <xdr:colOff>319185</xdr:colOff>
      <xdr:row>24</xdr:row>
      <xdr:rowOff>15551</xdr:rowOff>
    </xdr:to>
    <xdr:sp macro="" textlink="">
      <xdr:nvSpPr>
        <xdr:cNvPr id="23" name="Oval 22"/>
        <xdr:cNvSpPr/>
      </xdr:nvSpPr>
      <xdr:spPr>
        <a:xfrm>
          <a:off x="4574284" y="5417587"/>
          <a:ext cx="673602" cy="408214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ysClr val="windowText" lastClr="000000"/>
              </a:solidFill>
            </a:rPr>
            <a:t>اندک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30</xdr:col>
      <xdr:colOff>197101</xdr:colOff>
      <xdr:row>23</xdr:row>
      <xdr:rowOff>2137</xdr:rowOff>
    </xdr:from>
    <xdr:to>
      <xdr:col>31</xdr:col>
      <xdr:colOff>601959</xdr:colOff>
      <xdr:row>23</xdr:row>
      <xdr:rowOff>337068</xdr:rowOff>
    </xdr:to>
    <xdr:sp macro="" textlink="">
      <xdr:nvSpPr>
        <xdr:cNvPr id="24" name="Oval 23"/>
        <xdr:cNvSpPr/>
      </xdr:nvSpPr>
      <xdr:spPr>
        <a:xfrm>
          <a:off x="3505698" y="5431387"/>
          <a:ext cx="797764" cy="334931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ysClr val="windowText" lastClr="000000"/>
              </a:solidFill>
            </a:rPr>
            <a:t>متوسط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32</xdr:col>
      <xdr:colOff>24687</xdr:colOff>
      <xdr:row>23</xdr:row>
      <xdr:rowOff>3304</xdr:rowOff>
    </xdr:from>
    <xdr:to>
      <xdr:col>32</xdr:col>
      <xdr:colOff>653338</xdr:colOff>
      <xdr:row>24</xdr:row>
      <xdr:rowOff>3306</xdr:rowOff>
    </xdr:to>
    <xdr:sp macro="" textlink="">
      <xdr:nvSpPr>
        <xdr:cNvPr id="25" name="Oval 24"/>
        <xdr:cNvSpPr/>
      </xdr:nvSpPr>
      <xdr:spPr>
        <a:xfrm>
          <a:off x="2751850" y="5432554"/>
          <a:ext cx="628651" cy="381002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>
              <a:solidFill>
                <a:sysClr val="windowText" lastClr="000000"/>
              </a:solidFill>
            </a:rPr>
            <a:t>زیاد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20</xdr:col>
      <xdr:colOff>466725</xdr:colOff>
      <xdr:row>7</xdr:row>
      <xdr:rowOff>123825</xdr:rowOff>
    </xdr:from>
    <xdr:to>
      <xdr:col>30</xdr:col>
      <xdr:colOff>32657</xdr:colOff>
      <xdr:row>10</xdr:row>
      <xdr:rowOff>1831</xdr:rowOff>
    </xdr:to>
    <xdr:sp macro="" textlink="">
      <xdr:nvSpPr>
        <xdr:cNvPr id="12" name="Rectangle 11"/>
        <xdr:cNvSpPr/>
      </xdr:nvSpPr>
      <xdr:spPr>
        <a:xfrm>
          <a:off x="4467906" y="1457325"/>
          <a:ext cx="3423557" cy="44950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a-IR" sz="1400" b="0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نرم</a:t>
          </a:r>
          <a:r>
            <a:rPr lang="fa-IR" sz="1400" b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افزار تعيين گروه رنگي برای گروههاي مواد غذایي</a:t>
          </a:r>
          <a:endParaRPr lang="en-US" sz="1400" b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twoCellAnchor>
  <xdr:twoCellAnchor>
    <xdr:from>
      <xdr:col>27</xdr:col>
      <xdr:colOff>2381</xdr:colOff>
      <xdr:row>23</xdr:row>
      <xdr:rowOff>19051</xdr:rowOff>
    </xdr:from>
    <xdr:to>
      <xdr:col>33</xdr:col>
      <xdr:colOff>9525</xdr:colOff>
      <xdr:row>23</xdr:row>
      <xdr:rowOff>361951</xdr:rowOff>
    </xdr:to>
    <xdr:sp macro="" textlink="">
      <xdr:nvSpPr>
        <xdr:cNvPr id="2" name="Rounded Rectangle 1"/>
        <xdr:cNvSpPr/>
      </xdr:nvSpPr>
      <xdr:spPr>
        <a:xfrm>
          <a:off x="2609850" y="5448301"/>
          <a:ext cx="3281363" cy="34290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27</xdr:col>
      <xdr:colOff>310236</xdr:colOff>
      <xdr:row>2</xdr:row>
      <xdr:rowOff>0</xdr:rowOff>
    </xdr:from>
    <xdr:to>
      <xdr:col>32</xdr:col>
      <xdr:colOff>385659</xdr:colOff>
      <xdr:row>5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56939" y="381000"/>
          <a:ext cx="2552700" cy="619125"/>
        </a:xfrm>
        <a:prstGeom prst="rect">
          <a:avLst/>
        </a:prstGeom>
      </xdr:spPr>
    </xdr:pic>
    <xdr:clientData/>
  </xdr:twoCellAnchor>
  <xdr:twoCellAnchor>
    <xdr:from>
      <xdr:col>32</xdr:col>
      <xdr:colOff>87475</xdr:colOff>
      <xdr:row>5</xdr:row>
      <xdr:rowOff>116630</xdr:rowOff>
    </xdr:from>
    <xdr:to>
      <xdr:col>33</xdr:col>
      <xdr:colOff>845588</xdr:colOff>
      <xdr:row>11</xdr:row>
      <xdr:rowOff>145791</xdr:rowOff>
    </xdr:to>
    <xdr:sp macro="" textlink="">
      <xdr:nvSpPr>
        <xdr:cNvPr id="4" name="Oval 3">
          <a:hlinkClick xmlns:r="http://schemas.openxmlformats.org/officeDocument/2006/relationships" r:id="rId2"/>
        </xdr:cNvPr>
        <xdr:cNvSpPr/>
      </xdr:nvSpPr>
      <xdr:spPr>
        <a:xfrm>
          <a:off x="1773787" y="1069130"/>
          <a:ext cx="1543926" cy="1172161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2400"/>
            <a:t>لینک به راهنما</a:t>
          </a:r>
          <a:endParaRPr lang="en-US" sz="2400"/>
        </a:p>
      </xdr:txBody>
    </xdr:sp>
    <xdr:clientData/>
  </xdr:twoCellAnchor>
  <xdr:twoCellAnchor editAs="oneCell">
    <xdr:from>
      <xdr:col>33</xdr:col>
      <xdr:colOff>9719</xdr:colOff>
      <xdr:row>14</xdr:row>
      <xdr:rowOff>1</xdr:rowOff>
    </xdr:from>
    <xdr:to>
      <xdr:col>34</xdr:col>
      <xdr:colOff>233266</xdr:colOff>
      <xdr:row>22</xdr:row>
      <xdr:rowOff>97194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08010" y="3207399"/>
          <a:ext cx="1496786" cy="1963315"/>
        </a:xfrm>
        <a:prstGeom prst="rect">
          <a:avLst/>
        </a:prstGeom>
      </xdr:spPr>
    </xdr:pic>
    <xdr:clientData/>
  </xdr:twoCellAnchor>
  <xdr:twoCellAnchor editAs="oneCell">
    <xdr:from>
      <xdr:col>20</xdr:col>
      <xdr:colOff>340179</xdr:colOff>
      <xdr:row>0</xdr:row>
      <xdr:rowOff>0</xdr:rowOff>
    </xdr:from>
    <xdr:to>
      <xdr:col>20</xdr:col>
      <xdr:colOff>1448189</xdr:colOff>
      <xdr:row>7</xdr:row>
      <xdr:rowOff>78160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75510" y="0"/>
          <a:ext cx="1108010" cy="1438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47626</xdr:colOff>
      <xdr:row>12</xdr:row>
      <xdr:rowOff>228601</xdr:rowOff>
    </xdr:from>
    <xdr:to>
      <xdr:col>4</xdr:col>
      <xdr:colOff>2047876</xdr:colOff>
      <xdr:row>14</xdr:row>
      <xdr:rowOff>38101</xdr:rowOff>
    </xdr:to>
    <xdr:sp macro="" textlink="">
      <xdr:nvSpPr>
        <xdr:cNvPr id="5" name="Left Arrow 4"/>
        <xdr:cNvSpPr/>
      </xdr:nvSpPr>
      <xdr:spPr>
        <a:xfrm>
          <a:off x="9987238724" y="5476876"/>
          <a:ext cx="3419475" cy="628650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کربوهیدرات در100 گرم در باکس آبی رنگ وارد کنید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14</xdr:row>
      <xdr:rowOff>38100</xdr:rowOff>
    </xdr:from>
    <xdr:to>
      <xdr:col>4</xdr:col>
      <xdr:colOff>2000250</xdr:colOff>
      <xdr:row>15</xdr:row>
      <xdr:rowOff>47625</xdr:rowOff>
    </xdr:to>
    <xdr:sp macro="" textlink="">
      <xdr:nvSpPr>
        <xdr:cNvPr id="7" name="Left Arrow 6"/>
        <xdr:cNvSpPr/>
      </xdr:nvSpPr>
      <xdr:spPr>
        <a:xfrm>
          <a:off x="9987286350" y="6105525"/>
          <a:ext cx="3419475" cy="590550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پروتئین در100 گرم در باکس زرد رنگ رنگ وارد کنید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28575</xdr:colOff>
      <xdr:row>15</xdr:row>
      <xdr:rowOff>9525</xdr:rowOff>
    </xdr:from>
    <xdr:to>
      <xdr:col>4</xdr:col>
      <xdr:colOff>1990725</xdr:colOff>
      <xdr:row>16</xdr:row>
      <xdr:rowOff>66675</xdr:rowOff>
    </xdr:to>
    <xdr:sp macro="" textlink="">
      <xdr:nvSpPr>
        <xdr:cNvPr id="6" name="Left Arrow 5"/>
        <xdr:cNvSpPr/>
      </xdr:nvSpPr>
      <xdr:spPr>
        <a:xfrm>
          <a:off x="9987295875" y="6657975"/>
          <a:ext cx="3381375" cy="638175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000" b="1">
              <a:solidFill>
                <a:schemeClr val="tx1"/>
              </a:solidFill>
            </a:rPr>
            <a:t>مقدار جربی  در100 گرم در باکس نارنجی رنگ نارنجی رنگ  </a:t>
          </a:r>
          <a:r>
            <a:rPr lang="fa-IR" sz="1100" b="1">
              <a:solidFill>
                <a:schemeClr val="tx1"/>
              </a:solidFill>
            </a:rPr>
            <a:t>وارد کنید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2552700</xdr:colOff>
      <xdr:row>16</xdr:row>
      <xdr:rowOff>66675</xdr:rowOff>
    </xdr:from>
    <xdr:to>
      <xdr:col>4</xdr:col>
      <xdr:colOff>1981200</xdr:colOff>
      <xdr:row>17</xdr:row>
      <xdr:rowOff>9525</xdr:rowOff>
    </xdr:to>
    <xdr:sp macro="" textlink="">
      <xdr:nvSpPr>
        <xdr:cNvPr id="8" name="Left Arrow 7"/>
        <xdr:cNvSpPr/>
      </xdr:nvSpPr>
      <xdr:spPr>
        <a:xfrm>
          <a:off x="9987305400" y="7296150"/>
          <a:ext cx="3457575" cy="523875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600" b="1">
              <a:solidFill>
                <a:schemeClr val="tx1"/>
              </a:solidFill>
            </a:rPr>
            <a:t>نتیجه   </a:t>
          </a:r>
          <a:r>
            <a:rPr lang="fa-IR" sz="1100" b="1">
              <a:solidFill>
                <a:schemeClr val="tx1"/>
              </a:solidFill>
            </a:rPr>
            <a:t>    مقدار انرژی در 100 گرم  </a:t>
          </a:r>
          <a:r>
            <a:rPr lang="fa-IR" sz="1100" b="1" baseline="0">
              <a:solidFill>
                <a:schemeClr val="tx1"/>
              </a:solidFill>
            </a:rPr>
            <a:t>ماده غذایی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1405863</xdr:colOff>
      <xdr:row>2</xdr:row>
      <xdr:rowOff>242700</xdr:rowOff>
    </xdr:from>
    <xdr:to>
      <xdr:col>5</xdr:col>
      <xdr:colOff>604474</xdr:colOff>
      <xdr:row>4</xdr:row>
      <xdr:rowOff>347192</xdr:rowOff>
    </xdr:to>
    <xdr:sp macro="" textlink="">
      <xdr:nvSpPr>
        <xdr:cNvPr id="2" name="Right Arrow 1"/>
        <xdr:cNvSpPr/>
      </xdr:nvSpPr>
      <xdr:spPr>
        <a:xfrm rot="1067480">
          <a:off x="9986624726" y="1128525"/>
          <a:ext cx="2675236" cy="1028417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سدیم  به میلی گرم در باکس  آبی رنگ وارد کنیم نتیجه در باکس سبز رنگ خواهد بود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19865</xdr:colOff>
      <xdr:row>2</xdr:row>
      <xdr:rowOff>521336</xdr:rowOff>
    </xdr:from>
    <xdr:to>
      <xdr:col>7</xdr:col>
      <xdr:colOff>760000</xdr:colOff>
      <xdr:row>4</xdr:row>
      <xdr:rowOff>159517</xdr:rowOff>
    </xdr:to>
    <xdr:sp macro="" textlink="">
      <xdr:nvSpPr>
        <xdr:cNvPr id="9" name="Right Arrow 8"/>
        <xdr:cNvSpPr/>
      </xdr:nvSpPr>
      <xdr:spPr>
        <a:xfrm rot="1067480">
          <a:off x="9984830900" y="1407161"/>
          <a:ext cx="740135" cy="562106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 b="1">
              <a:solidFill>
                <a:schemeClr val="tx1"/>
              </a:solidFill>
            </a:rPr>
            <a:t>نتیجه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12636</xdr:colOff>
      <xdr:row>7</xdr:row>
      <xdr:rowOff>231674</xdr:rowOff>
    </xdr:from>
    <xdr:to>
      <xdr:col>5</xdr:col>
      <xdr:colOff>755415</xdr:colOff>
      <xdr:row>9</xdr:row>
      <xdr:rowOff>185824</xdr:rowOff>
    </xdr:to>
    <xdr:sp macro="" textlink="">
      <xdr:nvSpPr>
        <xdr:cNvPr id="10" name="Right Arrow 9"/>
        <xdr:cNvSpPr/>
      </xdr:nvSpPr>
      <xdr:spPr>
        <a:xfrm rot="1067480">
          <a:off x="9986473785" y="3298724"/>
          <a:ext cx="2800179" cy="849500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نمک به گرم در باکس  زردرنگ  وارد کرده نتیجه در باکس قهوه ای رنگ خواهد بود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740135</xdr:colOff>
      <xdr:row>9</xdr:row>
      <xdr:rowOff>152531</xdr:rowOff>
    </xdr:to>
    <xdr:sp macro="" textlink="">
      <xdr:nvSpPr>
        <xdr:cNvPr id="11" name="Right Arrow 10"/>
        <xdr:cNvSpPr/>
      </xdr:nvSpPr>
      <xdr:spPr>
        <a:xfrm rot="1067480">
          <a:off x="9984850765" y="3552825"/>
          <a:ext cx="740135" cy="562106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 b="1">
              <a:solidFill>
                <a:schemeClr val="tx1"/>
              </a:solidFill>
            </a:rPr>
            <a:t>نتیجه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0</xdr:colOff>
      <xdr:row>15</xdr:row>
      <xdr:rowOff>457201</xdr:rowOff>
    </xdr:from>
    <xdr:to>
      <xdr:col>6</xdr:col>
      <xdr:colOff>740135</xdr:colOff>
      <xdr:row>16</xdr:row>
      <xdr:rowOff>438282</xdr:rowOff>
    </xdr:to>
    <xdr:sp macro="" textlink="">
      <xdr:nvSpPr>
        <xdr:cNvPr id="13" name="Right Arrow 12"/>
        <xdr:cNvSpPr/>
      </xdr:nvSpPr>
      <xdr:spPr>
        <a:xfrm rot="1067480">
          <a:off x="9985717540" y="7105651"/>
          <a:ext cx="740135" cy="562106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 b="1">
              <a:solidFill>
                <a:schemeClr val="tx1"/>
              </a:solidFill>
            </a:rPr>
            <a:t>نتیجه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J71"/>
  <sheetViews>
    <sheetView showRowColHeaders="0" rightToLeft="1" topLeftCell="A10" zoomScale="60" zoomScaleNormal="60" workbookViewId="0"/>
  </sheetViews>
  <sheetFormatPr defaultColWidth="0" defaultRowHeight="14.25" zeroHeight="1"/>
  <cols>
    <col min="1" max="1" width="9.125" style="75" customWidth="1"/>
    <col min="2" max="2" width="33.125" style="75" customWidth="1"/>
    <col min="3" max="3" width="13.125" style="75" customWidth="1"/>
    <col min="4" max="4" width="145.875" style="75" customWidth="1"/>
    <col min="5" max="7" width="9.125" style="90" customWidth="1"/>
    <col min="8" max="11" width="9.125" style="90" hidden="1" customWidth="1"/>
    <col min="12" max="12" width="12.875" style="90" hidden="1" customWidth="1"/>
    <col min="13" max="13" width="11.625" style="90" hidden="1" customWidth="1"/>
    <col min="14" max="14" width="14" style="90" hidden="1" customWidth="1"/>
    <col min="15" max="15" width="9.125" style="90" hidden="1" customWidth="1"/>
    <col min="16" max="16" width="6" style="90" hidden="1" customWidth="1"/>
    <col min="17" max="18" width="9.125" style="90" hidden="1" customWidth="1"/>
    <col min="19" max="19" width="12.25" style="90" hidden="1" customWidth="1"/>
    <col min="20" max="26" width="9.125" style="90" hidden="1" customWidth="1"/>
    <col min="27" max="36" width="0" style="90" hidden="1" customWidth="1"/>
    <col min="37" max="16384" width="9.125" style="75" hidden="1"/>
  </cols>
  <sheetData>
    <row r="1" spans="1:29"/>
    <row r="2" spans="1:29"/>
    <row r="3" spans="1:29"/>
    <row r="4" spans="1:29">
      <c r="A4" s="90"/>
      <c r="B4" s="90"/>
      <c r="C4" s="90"/>
      <c r="D4" s="90"/>
    </row>
    <row r="5" spans="1:29">
      <c r="A5" s="90"/>
      <c r="B5" s="90"/>
      <c r="C5" s="90"/>
      <c r="D5" s="90"/>
    </row>
    <row r="6" spans="1:29">
      <c r="A6" s="90"/>
      <c r="B6" s="90"/>
      <c r="C6" s="90"/>
      <c r="D6" s="90"/>
    </row>
    <row r="7" spans="1:29">
      <c r="A7" s="90"/>
      <c r="B7" s="90"/>
      <c r="C7" s="90"/>
      <c r="D7" s="90"/>
    </row>
    <row r="8" spans="1:29">
      <c r="A8" s="90"/>
      <c r="B8" s="90"/>
      <c r="C8" s="90"/>
      <c r="D8" s="90"/>
    </row>
    <row r="9" spans="1:29">
      <c r="A9" s="90"/>
      <c r="B9" s="90"/>
      <c r="C9" s="90"/>
      <c r="D9" s="90"/>
      <c r="AB9" s="90" t="s">
        <v>12</v>
      </c>
      <c r="AC9" s="90" t="s">
        <v>32</v>
      </c>
    </row>
    <row r="10" spans="1:29">
      <c r="A10" s="90"/>
      <c r="B10" s="90"/>
      <c r="C10" s="90"/>
      <c r="D10" s="90"/>
      <c r="AB10" s="90" t="s">
        <v>13</v>
      </c>
      <c r="AC10" s="90" t="s">
        <v>33</v>
      </c>
    </row>
    <row r="11" spans="1:29">
      <c r="A11" s="90"/>
      <c r="B11" s="90"/>
      <c r="C11" s="90"/>
      <c r="D11" s="90"/>
      <c r="AC11" s="90" t="s">
        <v>48</v>
      </c>
    </row>
    <row r="12" spans="1:29">
      <c r="A12" s="90"/>
      <c r="B12" s="90"/>
      <c r="C12" s="90"/>
      <c r="D12" s="90"/>
    </row>
    <row r="13" spans="1:29">
      <c r="A13" s="90"/>
      <c r="B13" s="90"/>
      <c r="C13" s="90"/>
      <c r="D13" s="90"/>
    </row>
    <row r="14" spans="1:29">
      <c r="A14" s="90"/>
      <c r="B14" s="90"/>
      <c r="C14" s="90"/>
      <c r="D14" s="90"/>
    </row>
    <row r="15" spans="1:29">
      <c r="A15" s="90"/>
      <c r="B15" s="90"/>
      <c r="C15" s="90"/>
      <c r="D15" s="90"/>
    </row>
    <row r="16" spans="1:29" ht="15" thickBot="1">
      <c r="A16" s="90"/>
      <c r="B16" s="90"/>
      <c r="C16" s="90"/>
      <c r="D16" s="90"/>
    </row>
    <row r="17" spans="1:17" ht="42.75" customHeight="1" thickBot="1">
      <c r="A17" s="90"/>
      <c r="B17" s="76" t="s">
        <v>26</v>
      </c>
      <c r="C17" s="77"/>
      <c r="D17" s="78" t="s">
        <v>49</v>
      </c>
    </row>
    <row r="18" spans="1:17" ht="57.75" customHeight="1" thickBot="1">
      <c r="A18" s="90"/>
      <c r="B18" s="76" t="s">
        <v>11</v>
      </c>
      <c r="C18" s="77" t="s">
        <v>12</v>
      </c>
      <c r="D18" s="108" t="s">
        <v>62</v>
      </c>
    </row>
    <row r="19" spans="1:17" ht="42.75" customHeight="1" thickBot="1">
      <c r="A19" s="90"/>
      <c r="B19" s="76" t="s">
        <v>40</v>
      </c>
      <c r="C19" s="80"/>
      <c r="D19" s="110" t="s">
        <v>64</v>
      </c>
    </row>
    <row r="20" spans="1:17" ht="42.75" customHeight="1" thickBot="1">
      <c r="A20" s="90"/>
      <c r="B20" s="76" t="s">
        <v>39</v>
      </c>
      <c r="C20" s="80"/>
      <c r="D20" s="81" t="s">
        <v>65</v>
      </c>
    </row>
    <row r="21" spans="1:17" ht="42.75" customHeight="1" thickBot="1">
      <c r="A21" s="90"/>
      <c r="B21" s="76" t="s">
        <v>43</v>
      </c>
      <c r="C21" s="80"/>
      <c r="D21" s="82" t="s">
        <v>66</v>
      </c>
    </row>
    <row r="22" spans="1:17" ht="42.75" customHeight="1" thickBot="1">
      <c r="A22" s="90"/>
      <c r="B22" s="83" t="s">
        <v>44</v>
      </c>
      <c r="C22" s="84"/>
      <c r="D22" s="79" t="s">
        <v>67</v>
      </c>
    </row>
    <row r="23" spans="1:17" ht="42.75" customHeight="1" thickBot="1">
      <c r="A23" s="90"/>
      <c r="B23" s="83" t="s">
        <v>45</v>
      </c>
      <c r="C23" s="84"/>
      <c r="D23" s="85" t="s">
        <v>68</v>
      </c>
    </row>
    <row r="24" spans="1:17" ht="42.75" customHeight="1" thickBot="1">
      <c r="A24" s="90"/>
      <c r="B24" s="83" t="s">
        <v>37</v>
      </c>
      <c r="C24" s="84"/>
      <c r="D24" s="86" t="s">
        <v>69</v>
      </c>
    </row>
    <row r="25" spans="1:17" ht="42.75" customHeight="1" thickBot="1">
      <c r="A25" s="90"/>
      <c r="B25" s="83" t="s">
        <v>46</v>
      </c>
      <c r="C25" s="84"/>
      <c r="D25" s="87" t="s">
        <v>70</v>
      </c>
    </row>
    <row r="26" spans="1:17" ht="42.75" customHeight="1" thickBot="1">
      <c r="A26" s="90"/>
      <c r="B26" s="88" t="s">
        <v>32</v>
      </c>
      <c r="C26" s="89"/>
      <c r="D26" s="82" t="s">
        <v>50</v>
      </c>
    </row>
    <row r="27" spans="1:17" ht="78" customHeight="1" thickBot="1">
      <c r="A27" s="90"/>
      <c r="B27" s="90"/>
      <c r="C27" s="90"/>
      <c r="D27" s="109" t="s">
        <v>63</v>
      </c>
    </row>
    <row r="28" spans="1:17" ht="15" thickBot="1">
      <c r="A28" s="90"/>
      <c r="B28" s="90"/>
      <c r="C28" s="90"/>
      <c r="D28" s="90"/>
      <c r="L28" s="91"/>
      <c r="M28" s="91"/>
      <c r="N28" s="91"/>
      <c r="O28" s="91"/>
      <c r="P28" s="91"/>
      <c r="Q28" s="91"/>
    </row>
    <row r="29" spans="1:17" ht="29.25" customHeight="1">
      <c r="A29" s="90"/>
      <c r="B29" s="90"/>
      <c r="C29" s="90"/>
      <c r="D29" s="90"/>
      <c r="L29" s="142" t="s">
        <v>51</v>
      </c>
      <c r="M29" s="143"/>
      <c r="N29" s="144"/>
      <c r="O29" s="91"/>
      <c r="P29" s="91"/>
      <c r="Q29" s="91"/>
    </row>
    <row r="30" spans="1:17" ht="15" thickBot="1">
      <c r="A30" s="90"/>
      <c r="B30" s="90"/>
      <c r="C30" s="90"/>
      <c r="D30" s="90"/>
      <c r="L30" s="145"/>
      <c r="M30" s="146"/>
      <c r="N30" s="147"/>
      <c r="O30" s="91"/>
      <c r="P30" s="91"/>
      <c r="Q30" s="91"/>
    </row>
    <row r="31" spans="1:17" ht="15.75" thickBot="1">
      <c r="A31" s="90"/>
      <c r="B31" s="90"/>
      <c r="C31" s="90"/>
      <c r="D31" s="90"/>
      <c r="L31" s="92"/>
      <c r="M31" s="93" t="s">
        <v>59</v>
      </c>
      <c r="N31" s="94"/>
      <c r="O31" s="91"/>
      <c r="P31" s="91"/>
      <c r="Q31" s="91"/>
    </row>
    <row r="32" spans="1:17" ht="25.5" customHeight="1">
      <c r="A32" s="90"/>
      <c r="B32" s="90"/>
      <c r="C32" s="90"/>
      <c r="D32" s="90"/>
      <c r="L32" s="95" t="s">
        <v>26</v>
      </c>
      <c r="M32" s="96" t="s">
        <v>60</v>
      </c>
      <c r="N32" s="97"/>
      <c r="O32" s="91"/>
      <c r="P32" s="91"/>
      <c r="Q32" s="91"/>
    </row>
    <row r="33" spans="1:21" ht="32.25" customHeight="1">
      <c r="A33" s="90"/>
      <c r="B33" s="76" t="s">
        <v>26</v>
      </c>
      <c r="C33" s="77"/>
      <c r="D33" s="90"/>
      <c r="L33" s="98" t="s">
        <v>11</v>
      </c>
      <c r="M33" s="99"/>
      <c r="N33" s="100" t="s">
        <v>13</v>
      </c>
    </row>
    <row r="34" spans="1:21" ht="32.25" customHeight="1">
      <c r="A34" s="90"/>
      <c r="B34" s="76" t="s">
        <v>11</v>
      </c>
      <c r="C34" s="77" t="s">
        <v>12</v>
      </c>
      <c r="D34" s="90"/>
      <c r="L34" s="98" t="s">
        <v>40</v>
      </c>
      <c r="M34" s="99">
        <v>240</v>
      </c>
      <c r="N34" s="100" t="s">
        <v>58</v>
      </c>
    </row>
    <row r="35" spans="1:21" ht="32.25" customHeight="1">
      <c r="A35" s="90"/>
      <c r="B35" s="76" t="s">
        <v>40</v>
      </c>
      <c r="C35" s="80"/>
      <c r="D35" s="90"/>
      <c r="L35" s="98" t="s">
        <v>57</v>
      </c>
      <c r="M35" s="99"/>
      <c r="N35" s="100" t="s">
        <v>47</v>
      </c>
    </row>
    <row r="36" spans="1:21" ht="32.25" customHeight="1">
      <c r="A36" s="90"/>
      <c r="B36" s="76" t="s">
        <v>39</v>
      </c>
      <c r="C36" s="80"/>
      <c r="D36" s="90"/>
      <c r="L36" s="98" t="s">
        <v>53</v>
      </c>
      <c r="M36" s="99">
        <v>90</v>
      </c>
      <c r="N36" s="100" t="s">
        <v>56</v>
      </c>
    </row>
    <row r="37" spans="1:21" ht="32.25" customHeight="1">
      <c r="A37" s="90"/>
      <c r="B37" s="76" t="s">
        <v>43</v>
      </c>
      <c r="C37" s="80"/>
      <c r="D37" s="90"/>
      <c r="L37" s="101" t="s">
        <v>0</v>
      </c>
      <c r="M37" s="99">
        <v>0</v>
      </c>
      <c r="N37" s="100" t="s">
        <v>54</v>
      </c>
    </row>
    <row r="38" spans="1:21" ht="32.25" customHeight="1">
      <c r="A38" s="90"/>
      <c r="B38" s="83" t="s">
        <v>44</v>
      </c>
      <c r="C38" s="84"/>
      <c r="D38" s="90"/>
      <c r="L38" s="101" t="s">
        <v>1</v>
      </c>
      <c r="M38" s="99">
        <v>1</v>
      </c>
      <c r="N38" s="100" t="s">
        <v>54</v>
      </c>
    </row>
    <row r="39" spans="1:21" ht="32.25" customHeight="1">
      <c r="A39" s="90"/>
      <c r="B39" s="83" t="s">
        <v>45</v>
      </c>
      <c r="C39" s="84"/>
      <c r="D39" s="90"/>
      <c r="L39" s="101" t="s">
        <v>52</v>
      </c>
      <c r="M39" s="99">
        <v>52</v>
      </c>
      <c r="N39" s="100" t="s">
        <v>55</v>
      </c>
    </row>
    <row r="40" spans="1:21" ht="32.25" customHeight="1" thickBot="1">
      <c r="A40" s="90"/>
      <c r="B40" s="83" t="s">
        <v>37</v>
      </c>
      <c r="C40" s="84"/>
      <c r="D40" s="90"/>
      <c r="L40" s="102" t="s">
        <v>46</v>
      </c>
      <c r="M40" s="103">
        <v>0</v>
      </c>
      <c r="N40" s="104" t="s">
        <v>54</v>
      </c>
    </row>
    <row r="41" spans="1:21" ht="32.25" customHeight="1">
      <c r="A41" s="90"/>
      <c r="B41" s="83" t="s">
        <v>46</v>
      </c>
      <c r="C41" s="84"/>
      <c r="D41" s="90"/>
      <c r="L41" s="105" t="s">
        <v>61</v>
      </c>
      <c r="M41" s="99">
        <v>21.125430000000001</v>
      </c>
      <c r="N41" s="100"/>
    </row>
    <row r="42" spans="1:21" ht="32.25" customHeight="1">
      <c r="A42" s="90"/>
      <c r="B42" s="88"/>
      <c r="C42" s="89"/>
      <c r="D42" s="90"/>
    </row>
    <row r="43" spans="1:21">
      <c r="A43" s="90"/>
      <c r="C43" s="90"/>
      <c r="D43" s="90"/>
      <c r="L43" s="106"/>
      <c r="M43" s="106"/>
      <c r="N43" s="106"/>
    </row>
    <row r="44" spans="1:21">
      <c r="A44" s="90"/>
      <c r="C44" s="90"/>
      <c r="D44" s="90"/>
      <c r="L44" s="107"/>
      <c r="M44" s="107"/>
      <c r="N44" s="107"/>
    </row>
    <row r="45" spans="1:21">
      <c r="A45" s="90"/>
      <c r="C45" s="90"/>
      <c r="D45" s="90"/>
      <c r="L45" s="106"/>
      <c r="M45" s="106"/>
      <c r="N45" s="106"/>
    </row>
    <row r="46" spans="1:21">
      <c r="A46" s="90"/>
      <c r="C46" s="90"/>
      <c r="D46" s="90"/>
      <c r="L46" s="106"/>
      <c r="M46" s="106"/>
      <c r="N46" s="106"/>
      <c r="S46" s="106"/>
      <c r="T46" s="106"/>
      <c r="U46" s="106"/>
    </row>
    <row r="47" spans="1:21">
      <c r="A47" s="90"/>
      <c r="B47" s="90"/>
      <c r="C47" s="90"/>
      <c r="D47" s="90"/>
      <c r="L47" s="106"/>
      <c r="M47" s="106"/>
      <c r="N47" s="106"/>
      <c r="S47" s="106"/>
      <c r="T47" s="106"/>
      <c r="U47" s="106"/>
    </row>
    <row r="48" spans="1:21">
      <c r="A48" s="90"/>
      <c r="B48" s="90"/>
      <c r="C48" s="90"/>
      <c r="D48" s="90"/>
      <c r="L48" s="106"/>
      <c r="M48" s="106"/>
      <c r="N48" s="106"/>
      <c r="S48" s="106"/>
      <c r="T48" s="106"/>
      <c r="U48" s="106"/>
    </row>
    <row r="49" spans="1:21">
      <c r="A49" s="90"/>
      <c r="B49" s="90"/>
      <c r="C49" s="90"/>
      <c r="D49" s="90"/>
      <c r="L49" s="106"/>
      <c r="M49" s="106"/>
      <c r="N49" s="106"/>
      <c r="S49" s="106"/>
      <c r="T49" s="106"/>
      <c r="U49" s="106"/>
    </row>
    <row r="50" spans="1:21">
      <c r="A50" s="90"/>
      <c r="B50" s="90"/>
      <c r="C50" s="90"/>
      <c r="D50" s="90"/>
      <c r="L50" s="106"/>
      <c r="M50" s="106"/>
      <c r="N50" s="106"/>
      <c r="S50" s="106"/>
      <c r="T50" s="106"/>
      <c r="U50" s="106"/>
    </row>
    <row r="51" spans="1:21">
      <c r="A51" s="90"/>
      <c r="B51" s="111" t="s">
        <v>71</v>
      </c>
      <c r="C51" s="90"/>
      <c r="D51" s="90"/>
      <c r="L51" s="106"/>
      <c r="M51" s="106"/>
      <c r="N51" s="106"/>
      <c r="S51" s="106"/>
      <c r="T51" s="106"/>
      <c r="U51" s="106"/>
    </row>
    <row r="52" spans="1:21">
      <c r="A52" s="90"/>
      <c r="B52" s="90"/>
      <c r="C52" s="90"/>
      <c r="D52" s="90"/>
      <c r="L52" s="106"/>
      <c r="M52" s="106"/>
      <c r="N52" s="106"/>
      <c r="S52" s="106"/>
      <c r="T52" s="106"/>
      <c r="U52" s="106"/>
    </row>
    <row r="53" spans="1:21">
      <c r="A53" s="90"/>
      <c r="B53" s="90"/>
      <c r="C53" s="90"/>
      <c r="D53" s="90"/>
      <c r="L53" s="106"/>
      <c r="M53" s="106"/>
      <c r="N53" s="106"/>
      <c r="S53" s="106"/>
      <c r="T53" s="106"/>
      <c r="U53" s="106"/>
    </row>
    <row r="54" spans="1:21">
      <c r="A54" s="90"/>
      <c r="B54" s="90"/>
      <c r="C54" s="90"/>
      <c r="D54" s="90"/>
      <c r="S54" s="106"/>
      <c r="T54" s="106"/>
      <c r="U54" s="106"/>
    </row>
    <row r="55" spans="1:21">
      <c r="A55" s="90"/>
      <c r="B55" s="90"/>
      <c r="C55" s="90"/>
      <c r="D55" s="90"/>
      <c r="S55" s="106"/>
      <c r="T55" s="106"/>
      <c r="U55" s="106"/>
    </row>
    <row r="56" spans="1:21">
      <c r="A56" s="90"/>
      <c r="B56" s="90"/>
      <c r="C56" s="90"/>
      <c r="D56" s="90"/>
      <c r="S56" s="106"/>
      <c r="T56" s="106"/>
      <c r="U56" s="106"/>
    </row>
    <row r="57" spans="1:21">
      <c r="A57" s="90"/>
      <c r="B57" s="90"/>
      <c r="C57" s="90"/>
      <c r="D57" s="90"/>
      <c r="S57" s="106"/>
      <c r="T57" s="106"/>
      <c r="U57" s="106"/>
    </row>
    <row r="58" spans="1:21">
      <c r="A58" s="90"/>
      <c r="B58" s="90"/>
      <c r="C58" s="90"/>
      <c r="D58" s="90"/>
    </row>
    <row r="59" spans="1:21">
      <c r="A59" s="90"/>
      <c r="B59" s="90"/>
      <c r="C59" s="90"/>
      <c r="D59" s="90"/>
    </row>
    <row r="60" spans="1:21">
      <c r="A60" s="90"/>
      <c r="B60" s="90"/>
      <c r="C60" s="90"/>
      <c r="D60" s="90"/>
    </row>
    <row r="61" spans="1:21">
      <c r="A61" s="90"/>
      <c r="B61" s="90"/>
      <c r="C61" s="90"/>
      <c r="D61" s="90"/>
    </row>
    <row r="62" spans="1:21">
      <c r="A62" s="90"/>
      <c r="B62" s="90"/>
      <c r="C62" s="90"/>
      <c r="D62" s="90"/>
    </row>
    <row r="63" spans="1:21">
      <c r="A63" s="90"/>
      <c r="B63" s="90"/>
      <c r="C63" s="90"/>
      <c r="D63" s="90"/>
    </row>
    <row r="64" spans="1:21">
      <c r="A64" s="90"/>
      <c r="B64" s="90"/>
      <c r="C64" s="90"/>
      <c r="D64" s="90"/>
    </row>
    <row r="65" spans="1:4" hidden="1">
      <c r="A65" s="90"/>
      <c r="B65" s="90"/>
      <c r="C65" s="90"/>
      <c r="D65" s="90"/>
    </row>
    <row r="66" spans="1:4" hidden="1">
      <c r="A66" s="90"/>
      <c r="B66" s="90"/>
      <c r="C66" s="90"/>
      <c r="D66" s="90"/>
    </row>
    <row r="67" spans="1:4" hidden="1">
      <c r="A67" s="90"/>
      <c r="B67" s="90"/>
      <c r="C67" s="90"/>
      <c r="D67" s="90"/>
    </row>
    <row r="68" spans="1:4" hidden="1">
      <c r="A68" s="90"/>
      <c r="B68" s="90"/>
      <c r="C68" s="90"/>
      <c r="D68" s="90"/>
    </row>
    <row r="69" spans="1:4" hidden="1">
      <c r="A69" s="90"/>
      <c r="B69" s="90"/>
      <c r="C69" s="90"/>
      <c r="D69" s="90"/>
    </row>
    <row r="70" spans="1:4" hidden="1">
      <c r="A70" s="90"/>
      <c r="B70" s="90"/>
      <c r="C70" s="90"/>
      <c r="D70" s="90"/>
    </row>
    <row r="71" spans="1:4" hidden="1">
      <c r="B71" s="90"/>
      <c r="C71" s="90"/>
      <c r="D71" s="90"/>
    </row>
  </sheetData>
  <sheetProtection algorithmName="SHA-512" hashValue="wJq/UgLB4V4sXbFzdFh9dByXP1CvyLA51dJER5k/na9u7V7zQe9KwJG/w28cnn0FGoEQ9RYqR51GmLMAW7RPhQ==" saltValue="yXvcWplM2r9j+71/sGNu5w==" spinCount="100000" sheet="1" objects="1" scenarios="1" selectLockedCells="1"/>
  <mergeCells count="1">
    <mergeCell ref="L29:N30"/>
  </mergeCells>
  <conditionalFormatting sqref="C26">
    <cfRule type="expression" dxfId="53" priority="2">
      <formula>#REF!=$AR$21</formula>
    </cfRule>
  </conditionalFormatting>
  <conditionalFormatting sqref="C42">
    <cfRule type="expression" dxfId="52" priority="1">
      <formula>#REF!=$AR$21</formula>
    </cfRule>
  </conditionalFormatting>
  <dataValidations disablePrompts="1" count="2">
    <dataValidation type="list" allowBlank="1" showInputMessage="1" showErrorMessage="1" sqref="C18 C34">
      <formula1>$AB$9:$AB$10</formula1>
    </dataValidation>
    <dataValidation type="list" allowBlank="1" showInputMessage="1" showErrorMessage="1" sqref="B26 B42">
      <formula1>$AC$9:$AC$14</formula1>
    </dataValidation>
  </dataValidations>
  <hyperlinks>
    <hyperlink ref="B51" location="'نرم افزار نشانگر'!A1" display="نرم افزار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D1:CS42"/>
  <sheetViews>
    <sheetView rightToLeft="1" tabSelected="1" topLeftCell="U7" zoomScale="91" zoomScaleNormal="91" workbookViewId="0">
      <selection activeCell="V16" sqref="V16"/>
    </sheetView>
  </sheetViews>
  <sheetFormatPr defaultColWidth="0" defaultRowHeight="14.25" zeroHeight="1"/>
  <cols>
    <col min="1" max="4" width="9.125" style="1" hidden="1" customWidth="1"/>
    <col min="5" max="5" width="7.75" style="1" hidden="1" customWidth="1"/>
    <col min="6" max="9" width="9.125" style="1" hidden="1" customWidth="1"/>
    <col min="10" max="10" width="17.125" style="1" hidden="1" customWidth="1"/>
    <col min="11" max="17" width="19" style="1" hidden="1" customWidth="1"/>
    <col min="18" max="18" width="3.125" style="19" hidden="1" customWidth="1"/>
    <col min="19" max="19" width="11.75" style="1" hidden="1" customWidth="1"/>
    <col min="20" max="20" width="9.125" style="1" hidden="1" customWidth="1"/>
    <col min="21" max="21" width="24" style="13" customWidth="1"/>
    <col min="22" max="22" width="9.625" style="13" customWidth="1"/>
    <col min="23" max="23" width="11.875" style="13" hidden="1" customWidth="1"/>
    <col min="24" max="24" width="13.25" style="13" hidden="1" customWidth="1"/>
    <col min="25" max="25" width="9.125" style="1" hidden="1" customWidth="1"/>
    <col min="26" max="26" width="2.25" style="1" hidden="1" customWidth="1"/>
    <col min="27" max="27" width="3.375" style="1" customWidth="1"/>
    <col min="28" max="28" width="9.125" style="1" customWidth="1"/>
    <col min="29" max="31" width="5.875" style="1" customWidth="1"/>
    <col min="32" max="32" width="10.625" style="1" customWidth="1"/>
    <col min="33" max="33" width="11.875" style="1" customWidth="1"/>
    <col min="34" max="34" width="19.125" style="1" customWidth="1"/>
    <col min="35" max="35" width="11" style="1" customWidth="1"/>
    <col min="36" max="36" width="9.125" style="7" customWidth="1"/>
    <col min="37" max="38" width="9.125" style="1" hidden="1" customWidth="1"/>
    <col min="39" max="39" width="16.625" style="1" hidden="1" customWidth="1"/>
    <col min="40" max="40" width="27.625" style="1" hidden="1" customWidth="1"/>
    <col min="41" max="41" width="29" style="1" hidden="1" customWidth="1"/>
    <col min="42" max="43" width="9.125" style="1" hidden="1" customWidth="1"/>
    <col min="44" max="44" width="14.25" style="1" hidden="1" customWidth="1"/>
    <col min="45" max="86" width="9.125" style="1" hidden="1" customWidth="1"/>
    <col min="87" max="87" width="4" style="1" hidden="1" customWidth="1"/>
    <col min="88" max="88" width="12.75" style="1" hidden="1" customWidth="1"/>
    <col min="89" max="16384" width="9.125" style="1" hidden="1"/>
  </cols>
  <sheetData>
    <row r="1" spans="9:97"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CJ1" s="1" t="s">
        <v>15</v>
      </c>
      <c r="CK1" s="1" t="s">
        <v>12</v>
      </c>
      <c r="CL1" s="3" t="s">
        <v>6</v>
      </c>
      <c r="CO1" s="16" t="str">
        <f>IF(OR(AND($X$13="جامد",$X$14&lt;100),$X$14=100),"جامدزیر100",IF(AND($X$13="جامد",$X$14&gt;100),"جامدبالای100",IF(OR(AND($X$13="مایع",$X$14&lt;150),$X$14=150),"مایع زیر150",IF(AND($X$13="مایع",$X$14&gt;150),"مایع بالای150"))))</f>
        <v>جامدزیر100</v>
      </c>
      <c r="CQ1" s="6"/>
      <c r="CR1" s="6"/>
      <c r="CS1" s="6"/>
    </row>
    <row r="2" spans="9:97"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CJ2" s="1" t="s">
        <v>5</v>
      </c>
      <c r="CK2" s="1" t="s">
        <v>13</v>
      </c>
      <c r="CL2" s="3" t="s">
        <v>14</v>
      </c>
      <c r="CQ2" s="6"/>
      <c r="CR2" s="6"/>
      <c r="CS2" s="6"/>
    </row>
    <row r="3" spans="9:97">
      <c r="I3" s="1" t="s">
        <v>18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CJ3" s="1" t="s">
        <v>16</v>
      </c>
      <c r="CL3" s="3" t="s">
        <v>7</v>
      </c>
      <c r="CQ3" s="6"/>
      <c r="CR3" s="6"/>
      <c r="CS3" s="6"/>
    </row>
    <row r="4" spans="9:97"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CJ4" s="1" t="s">
        <v>17</v>
      </c>
      <c r="CL4" s="3" t="s">
        <v>8</v>
      </c>
      <c r="CQ4" s="6"/>
      <c r="CR4" s="6"/>
      <c r="CS4" s="6"/>
    </row>
    <row r="5" spans="9:97"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CL5" s="3"/>
      <c r="CQ5" s="6"/>
      <c r="CR5" s="6"/>
      <c r="CS5" s="6"/>
    </row>
    <row r="6" spans="9:97"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M6" s="1" t="str">
        <f>IF($Z$20&gt;0,$AO$25,"")</f>
        <v xml:space="preserve"> قند</v>
      </c>
      <c r="CL6" s="3"/>
      <c r="CQ6" s="6"/>
      <c r="CR6" s="6"/>
      <c r="CS6" s="6"/>
    </row>
    <row r="7" spans="9:97"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M7" s="1" t="str">
        <f>IF($Z$21&gt;0,$AO$26,"")</f>
        <v xml:space="preserve">چربی </v>
      </c>
      <c r="CL7" s="3"/>
      <c r="CQ7" s="6"/>
      <c r="CR7" s="6"/>
      <c r="CS7" s="6"/>
    </row>
    <row r="8" spans="9:97"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M8" s="1" t="str">
        <f>IF($Z$22&gt;0,$AO$27,"")</f>
        <v>نمک</v>
      </c>
      <c r="CL8" s="3"/>
      <c r="CQ8" s="6"/>
      <c r="CR8" s="6"/>
      <c r="CS8" s="6"/>
    </row>
    <row r="9" spans="9:97"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M9" s="1" t="str">
        <f>IF($Z$23&gt;0,$AO$28,"")</f>
        <v xml:space="preserve">اسیدهای چرب ترانس </v>
      </c>
      <c r="CL9" s="3"/>
      <c r="CQ9" s="6"/>
      <c r="CR9" s="6"/>
      <c r="CS9" s="6"/>
    </row>
    <row r="10" spans="9:97"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CL10" s="3"/>
      <c r="CQ10" s="6"/>
      <c r="CR10" s="6"/>
      <c r="CS10" s="6"/>
    </row>
    <row r="11" spans="9:97"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N11" s="1" t="s">
        <v>41</v>
      </c>
      <c r="CL11" s="3"/>
      <c r="CQ11" s="6"/>
      <c r="CR11" s="6"/>
      <c r="CS11" s="6"/>
    </row>
    <row r="12" spans="9:97" ht="30" customHeight="1">
      <c r="R12" s="6"/>
      <c r="S12" s="6"/>
      <c r="T12" s="6"/>
      <c r="U12" s="55" t="s">
        <v>26</v>
      </c>
      <c r="V12" s="29" t="s">
        <v>76</v>
      </c>
      <c r="W12" s="7"/>
      <c r="X12" s="7"/>
      <c r="Y12" s="6"/>
      <c r="Z12" s="8">
        <f>COUNTA(V12)</f>
        <v>1</v>
      </c>
      <c r="AA12" s="6"/>
      <c r="AB12" s="6"/>
      <c r="AC12" s="6"/>
      <c r="AD12" s="6"/>
      <c r="AE12" s="6"/>
      <c r="AF12" s="6"/>
      <c r="AG12" s="6"/>
      <c r="AH12" s="6"/>
      <c r="AI12" s="11"/>
      <c r="AN12" s="60" t="b">
        <f>IF(AND($W$24&gt;0,$U$24=$AR$21),$V$24,IF(AND($W$24&gt;0,$U$24=$AR$23),$V$24,IF(AND($W$24&gt;0,$U$24=$AR$22),"")))</f>
        <v>0</v>
      </c>
      <c r="AR12" s="1" t="str">
        <f>IF($W$24&gt;0,$V$24,"")</f>
        <v/>
      </c>
      <c r="CL12" s="3"/>
      <c r="CQ12" s="6"/>
      <c r="CR12" s="6"/>
      <c r="CS12" s="6"/>
    </row>
    <row r="13" spans="9:97" ht="28.5" customHeight="1">
      <c r="R13" s="8"/>
      <c r="U13" s="55" t="s">
        <v>11</v>
      </c>
      <c r="V13" s="29" t="s">
        <v>12</v>
      </c>
      <c r="W13" s="5"/>
      <c r="X13" s="9" t="str">
        <f>V13</f>
        <v>جامد</v>
      </c>
      <c r="Y13" s="10"/>
      <c r="Z13" s="10"/>
      <c r="AA13" s="11"/>
      <c r="AB13" s="47"/>
      <c r="AC13" s="47"/>
      <c r="AD13" s="149"/>
      <c r="AE13" s="149"/>
      <c r="AF13" s="149"/>
      <c r="AG13" s="149"/>
      <c r="AH13" s="11"/>
      <c r="AI13" s="11"/>
      <c r="AK13" s="19"/>
      <c r="AL13" s="19"/>
      <c r="AM13" s="19"/>
      <c r="AN13" s="19"/>
      <c r="AO13" s="19"/>
      <c r="AP13" s="37"/>
      <c r="AQ13" s="19"/>
      <c r="AR13" s="19"/>
      <c r="AS13" s="38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39"/>
      <c r="CM13" s="19"/>
      <c r="CN13" s="19"/>
      <c r="CO13" s="19"/>
      <c r="CP13" s="19"/>
      <c r="CQ13" s="11"/>
      <c r="CR13" s="11"/>
      <c r="CS13" s="11"/>
    </row>
    <row r="14" spans="9:97" ht="26.25" customHeight="1">
      <c r="R14" s="8"/>
      <c r="U14" s="55" t="s">
        <v>40</v>
      </c>
      <c r="V14" s="29">
        <v>30</v>
      </c>
      <c r="W14" s="5"/>
      <c r="X14" s="9">
        <f>V14</f>
        <v>30</v>
      </c>
      <c r="Y14" s="10"/>
      <c r="Z14" s="10"/>
      <c r="AA14" s="11"/>
      <c r="AB14" s="48"/>
      <c r="AC14" s="47"/>
      <c r="AD14" s="47"/>
      <c r="AE14" s="47"/>
      <c r="AF14" s="47"/>
      <c r="AG14" s="47"/>
      <c r="AH14" s="11"/>
      <c r="AI14" s="11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39"/>
      <c r="CM14" s="19"/>
      <c r="CN14" s="19"/>
      <c r="CO14" s="19"/>
      <c r="CP14" s="19"/>
      <c r="CQ14" s="11"/>
      <c r="CR14" s="11"/>
      <c r="CS14" s="11"/>
    </row>
    <row r="15" spans="9:97" ht="30" customHeight="1">
      <c r="J15" s="4">
        <f>IF($I$22&gt;0.01,$I$22,0)</f>
        <v>3.2250000000000001E-2</v>
      </c>
      <c r="R15" s="8"/>
      <c r="U15" s="55" t="s">
        <v>39</v>
      </c>
      <c r="V15" s="29" t="s">
        <v>75</v>
      </c>
      <c r="W15" s="46">
        <f>COUNTA(V15)</f>
        <v>1</v>
      </c>
      <c r="X15" s="12" t="str">
        <f>IF(OR(AND(X13=CK1,X14&lt;100),X14=100),CJ1,IF(AND(X13=CK1,X14&gt;100),CJ2,IF(OR(AND(X13=CK2,X14&lt;150),X14=150),CJ3,IF(AND(X13=CK2,X14&gt;150),CJ4))))</f>
        <v>جامدزیر100</v>
      </c>
      <c r="Y15" s="10"/>
      <c r="Z15" s="10"/>
      <c r="AA15" s="11"/>
      <c r="AB15" s="115"/>
      <c r="AC15" s="114"/>
      <c r="AD15" s="114" t="str">
        <f>IF($Z$12&gt;0,$X$27,"")</f>
        <v>3 عدد بهشتی ساده (30 گرم)</v>
      </c>
      <c r="AE15" s="114"/>
      <c r="AF15" s="114"/>
      <c r="AG15" s="114"/>
      <c r="AH15" s="11"/>
      <c r="AI15" s="6"/>
      <c r="AK15" s="19"/>
      <c r="AL15" s="19"/>
      <c r="AM15" s="19"/>
      <c r="AN15" s="19" t="s">
        <v>42</v>
      </c>
      <c r="AO15" s="19"/>
      <c r="AP15" s="19"/>
      <c r="AQ15" s="19">
        <v>11111</v>
      </c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39"/>
      <c r="CM15" s="19"/>
      <c r="CN15" s="19"/>
      <c r="CO15" s="19"/>
      <c r="CP15" s="19"/>
      <c r="CQ15" s="11"/>
      <c r="CR15" s="11"/>
      <c r="CS15" s="11"/>
    </row>
    <row r="16" spans="9:97" ht="27.75" customHeight="1" thickBot="1">
      <c r="R16" s="8"/>
      <c r="U16" s="55" t="str">
        <f>IF(V13=CK1,"انرژی در100گرم",IF(V13=CK2,"انرژی در100میلی لیتر","انرژی در100"))</f>
        <v>انرژی در100گرم</v>
      </c>
      <c r="V16" s="29">
        <v>426</v>
      </c>
      <c r="W16" s="46">
        <f>COUNTA(V16)</f>
        <v>1</v>
      </c>
      <c r="X16" s="7"/>
      <c r="Y16" s="10"/>
      <c r="Z16" s="10"/>
      <c r="AA16" s="11"/>
      <c r="AB16" s="63" t="str">
        <f>IF($W$16&gt;0,"انرژی  ","")</f>
        <v xml:space="preserve">انرژی  </v>
      </c>
      <c r="AC16" s="64"/>
      <c r="AD16" s="64"/>
      <c r="AE16" s="47"/>
      <c r="AF16" s="72">
        <f>IF($W$16&gt;0,$AM$16,"")</f>
        <v>128</v>
      </c>
      <c r="AG16" s="53" t="str">
        <f>IF($W$16&gt;0,"کیلو کالری","")</f>
        <v>کیلو کالری</v>
      </c>
      <c r="AH16" s="11"/>
      <c r="AI16" s="11"/>
      <c r="AK16" s="19"/>
      <c r="AL16" s="19"/>
      <c r="AM16" s="19">
        <f>ROUND(AN16,0)</f>
        <v>128</v>
      </c>
      <c r="AN16" s="19">
        <f>V14*V16/100</f>
        <v>127.8</v>
      </c>
      <c r="AO16" s="19"/>
      <c r="AP16" s="19"/>
      <c r="AQ16" s="19"/>
      <c r="AR16" s="3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39"/>
      <c r="CM16" s="19"/>
      <c r="CN16" s="19"/>
      <c r="CO16" s="19"/>
      <c r="CP16" s="19"/>
      <c r="CQ16" s="11"/>
      <c r="CR16" s="11"/>
      <c r="CS16" s="11"/>
    </row>
    <row r="17" spans="4:97" ht="40.5" hidden="1" customHeight="1">
      <c r="R17" s="8"/>
      <c r="U17" s="27">
        <f>AP13</f>
        <v>0</v>
      </c>
      <c r="V17" s="30"/>
      <c r="W17" s="4"/>
      <c r="X17" s="11"/>
      <c r="Y17" s="10"/>
      <c r="Z17" s="10"/>
      <c r="AA17" s="11"/>
      <c r="AB17" s="65"/>
      <c r="AC17" s="65"/>
      <c r="AD17" s="65"/>
      <c r="AE17" s="32"/>
      <c r="AF17" s="73"/>
      <c r="AG17" s="61"/>
      <c r="AH17" s="11"/>
      <c r="AI17" s="11"/>
      <c r="AK17" s="19"/>
      <c r="AL17" s="19"/>
      <c r="AM17" s="19"/>
      <c r="AN17" s="19"/>
      <c r="AO17" s="19"/>
      <c r="AP17" s="19"/>
      <c r="AQ17" s="19"/>
      <c r="AR17" s="3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1"/>
      <c r="CR17" s="11"/>
      <c r="CS17" s="11"/>
    </row>
    <row r="18" spans="4:97" ht="40.5" hidden="1" customHeight="1">
      <c r="R18" s="8"/>
      <c r="U18" s="27">
        <f>AP13</f>
        <v>0</v>
      </c>
      <c r="V18" s="30"/>
      <c r="W18" s="4"/>
      <c r="X18" s="11"/>
      <c r="Y18" s="10"/>
      <c r="Z18" s="10"/>
      <c r="AA18" s="11"/>
      <c r="AB18" s="65"/>
      <c r="AC18" s="65"/>
      <c r="AD18" s="65"/>
      <c r="AE18" s="32"/>
      <c r="AF18" s="73"/>
      <c r="AG18" s="61"/>
      <c r="AH18" s="11"/>
      <c r="AI18" s="11"/>
      <c r="AK18" s="19"/>
      <c r="AL18" s="19"/>
      <c r="AM18" s="19"/>
      <c r="AN18" s="19"/>
      <c r="AO18" s="19"/>
      <c r="AP18" s="19"/>
      <c r="AQ18" s="19"/>
      <c r="AR18" s="3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1"/>
      <c r="CR18" s="11"/>
      <c r="CS18" s="11"/>
    </row>
    <row r="19" spans="4:97" ht="43.5" hidden="1" customHeight="1" thickBot="1">
      <c r="G19" s="1" t="s">
        <v>9</v>
      </c>
      <c r="I19" s="1" t="s">
        <v>10</v>
      </c>
      <c r="K19" s="1" t="s">
        <v>4</v>
      </c>
      <c r="L19" s="1" t="s">
        <v>5</v>
      </c>
      <c r="R19" s="8"/>
      <c r="U19" s="56"/>
      <c r="V19" s="31"/>
      <c r="W19" s="14"/>
      <c r="X19" s="22" t="str">
        <f>IF(Z20&gt;0,"مقداردرسهم","")</f>
        <v>مقداردرسهم</v>
      </c>
      <c r="AA19" s="8"/>
      <c r="AB19" s="66"/>
      <c r="AC19" s="66"/>
      <c r="AD19" s="66"/>
      <c r="AE19" s="40"/>
      <c r="AF19" s="74"/>
      <c r="AG19" s="62"/>
      <c r="AH19" s="6"/>
      <c r="AI19" s="6"/>
      <c r="AK19" s="24"/>
      <c r="AL19" s="24"/>
      <c r="AM19" s="24"/>
      <c r="AN19" s="24"/>
      <c r="AO19" s="24"/>
      <c r="AP19" s="24"/>
      <c r="AQ19" s="24"/>
      <c r="AR19" s="39" t="s">
        <v>32</v>
      </c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19"/>
      <c r="CK19" s="19"/>
      <c r="CL19" s="39"/>
      <c r="CM19" s="19"/>
      <c r="CN19" s="19"/>
      <c r="CO19" s="19"/>
      <c r="CP19" s="19"/>
      <c r="CQ19" s="6"/>
      <c r="CR19" s="6"/>
      <c r="CS19" s="2"/>
    </row>
    <row r="20" spans="4:97" ht="30" customHeight="1" thickTop="1" thickBot="1">
      <c r="D20" s="3">
        <v>5</v>
      </c>
      <c r="E20" s="3">
        <v>22.5</v>
      </c>
      <c r="F20" s="3">
        <v>27</v>
      </c>
      <c r="G20" s="17">
        <f>V20</f>
        <v>36.9</v>
      </c>
      <c r="H20" s="17">
        <f>COUNT(G20)</f>
        <v>1</v>
      </c>
      <c r="I20" s="18">
        <f>IF(H20&gt;0,G20*X14/100,"*")</f>
        <v>11.07</v>
      </c>
      <c r="J20" s="1" t="s">
        <v>0</v>
      </c>
      <c r="K20" s="19">
        <f>IF(OR(G20&lt;D20,G20=D20,G20="*",G20="**",G20="",G20=G20&lt;=D20),1,IF(AND(G20&gt;D20,G20&lt;=E20),2,IF(G20&gt;E20,3)))</f>
        <v>3</v>
      </c>
      <c r="L20" s="19">
        <f>IF(OR(I20="*",I20="**",I20="***"),1,IF(I20&gt;F20,3,K20))</f>
        <v>3</v>
      </c>
      <c r="R20" s="8"/>
      <c r="S20" s="20">
        <f>IF(W20&gt;0,V20*X14/100,"*")</f>
        <v>11.07</v>
      </c>
      <c r="U20" s="57" t="str">
        <f>IF($V$13=$CK$1,AN20,IF($V$13=$CK$2,AO20,"مقدارقند"))</f>
        <v>مقدار قند در100 گرم</v>
      </c>
      <c r="V20" s="31">
        <v>36.9</v>
      </c>
      <c r="W20" s="25">
        <f>COUNT(V20)</f>
        <v>1</v>
      </c>
      <c r="X20" s="23">
        <f>IF(Z20&gt;0,S20,"")</f>
        <v>11.07</v>
      </c>
      <c r="Y20" s="4">
        <f>ROUND(X20,2)</f>
        <v>11.07</v>
      </c>
      <c r="Z20" s="8">
        <f>COUNTA(V20)</f>
        <v>1</v>
      </c>
      <c r="AA20" s="8"/>
      <c r="AB20" s="67" t="str">
        <f>IF($Z$20&gt;0,$AO$25,"")</f>
        <v xml:space="preserve"> قند</v>
      </c>
      <c r="AC20" s="67"/>
      <c r="AD20" s="67"/>
      <c r="AE20" s="41"/>
      <c r="AF20" s="71">
        <f>IF($Z$20&gt;0,$Y$20,"")</f>
        <v>11.07</v>
      </c>
      <c r="AG20" s="49" t="str">
        <f>IF($Z$20&gt;0,"گرم","")</f>
        <v>گرم</v>
      </c>
      <c r="AH20" s="6"/>
      <c r="AI20" s="11"/>
      <c r="AK20" s="24"/>
      <c r="AL20" s="24">
        <f>IF(X15=CJ1,K20,IF(X15=CJ2,L20,IF(X15=CJ3,K25,IF(X15=CJ4,L25))))</f>
        <v>3</v>
      </c>
      <c r="AM20" s="42">
        <f>G20</f>
        <v>36.9</v>
      </c>
      <c r="AN20" s="24" t="s">
        <v>19</v>
      </c>
      <c r="AO20" s="24" t="s">
        <v>35</v>
      </c>
      <c r="AP20" s="24"/>
      <c r="AQ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19"/>
      <c r="CK20" s="19"/>
      <c r="CL20" s="19"/>
      <c r="CM20" s="19"/>
      <c r="CN20" s="19"/>
      <c r="CO20" s="19"/>
      <c r="CP20" s="19"/>
      <c r="CQ20" s="6"/>
      <c r="CR20" s="6"/>
      <c r="CS20" s="2"/>
    </row>
    <row r="21" spans="4:97" ht="30" customHeight="1" thickTop="1" thickBot="1">
      <c r="D21" s="3">
        <v>3</v>
      </c>
      <c r="E21" s="3">
        <v>17.5</v>
      </c>
      <c r="F21" s="3">
        <v>21</v>
      </c>
      <c r="G21" s="17">
        <f>V21</f>
        <v>22</v>
      </c>
      <c r="H21" s="17">
        <f t="shared" ref="H21:H23" si="0">COUNT(G21)</f>
        <v>1</v>
      </c>
      <c r="I21" s="18">
        <f>IF(H21&gt;0,G21*X14/100,"*")</f>
        <v>6.6</v>
      </c>
      <c r="J21" s="1" t="s">
        <v>1</v>
      </c>
      <c r="K21" s="19">
        <f t="shared" ref="K21:K23" si="1">IF(OR(G21&lt;D21,G21=D21,G21="*",G21="**",G21="",G21=G21&lt;=D21),1,IF(AND(G21&gt;D21,G21&lt;=E21),2,IF(G21&gt;E21,3)))</f>
        <v>3</v>
      </c>
      <c r="L21" s="19">
        <f t="shared" ref="L21:L23" si="2">IF(OR(I21="*",I21="**",I21="***"),1,IF(I21&gt;F21,3,K21))</f>
        <v>3</v>
      </c>
      <c r="R21" s="8"/>
      <c r="S21" s="20">
        <f>IF(W21&gt;0,V21*X14/100,"*")</f>
        <v>6.6</v>
      </c>
      <c r="U21" s="57" t="str">
        <f>IF($V$13=$CK$1,AN21,IF($V$13=$CK$2,AO21,"مقدارچربی"))</f>
        <v>مقدار چربی در100 گرم</v>
      </c>
      <c r="V21" s="31">
        <v>22</v>
      </c>
      <c r="W21" s="25">
        <f t="shared" ref="W21:W24" si="3">COUNT(V21)</f>
        <v>1</v>
      </c>
      <c r="X21" s="23">
        <f t="shared" ref="X21:X23" si="4">IF(Z21&gt;0,S21,"")</f>
        <v>6.6</v>
      </c>
      <c r="Y21" s="4">
        <f t="shared" ref="Y21:Y23" si="5">ROUND(X21,2)</f>
        <v>6.6</v>
      </c>
      <c r="Z21" s="8">
        <f t="shared" ref="Z21:Z24" si="6">COUNTA(V21)</f>
        <v>1</v>
      </c>
      <c r="AA21" s="8"/>
      <c r="AB21" s="67" t="str">
        <f>IF($Z$21&gt;0,$AO$26,"")</f>
        <v xml:space="preserve">چربی </v>
      </c>
      <c r="AC21" s="67"/>
      <c r="AD21" s="67"/>
      <c r="AE21" s="41"/>
      <c r="AF21" s="71">
        <f>IF($Z$21&gt;0,$Y$21,"")</f>
        <v>6.6</v>
      </c>
      <c r="AG21" s="49" t="str">
        <f>IF($Z$21&gt;0,"گرم","")</f>
        <v>گرم</v>
      </c>
      <c r="AH21" s="6"/>
      <c r="AI21" s="11"/>
      <c r="AK21" s="24"/>
      <c r="AL21" s="24">
        <f>IF(X15=CJ1,K21,IF(X15=CJ2,L21,IF(X15=CJ3,K26,IF(X15=CJ4,L26))))</f>
        <v>3</v>
      </c>
      <c r="AM21" s="42">
        <f t="shared" ref="AM21:AM23" si="7">G21</f>
        <v>22</v>
      </c>
      <c r="AN21" s="24" t="s">
        <v>20</v>
      </c>
      <c r="AO21" s="24" t="s">
        <v>36</v>
      </c>
      <c r="AP21" s="24"/>
      <c r="AQ21" s="24"/>
      <c r="AR21" s="1" t="s">
        <v>32</v>
      </c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19"/>
      <c r="CK21" s="19"/>
      <c r="CL21" s="19"/>
      <c r="CM21" s="19"/>
      <c r="CN21" s="19"/>
      <c r="CO21" s="19"/>
      <c r="CP21" s="19"/>
      <c r="CQ21" s="6"/>
      <c r="CR21" s="6"/>
      <c r="CS21" s="2"/>
    </row>
    <row r="22" spans="4:97" ht="30" customHeight="1" thickTop="1" thickBot="1">
      <c r="D22" s="3">
        <v>0.3</v>
      </c>
      <c r="E22" s="3">
        <v>1.5</v>
      </c>
      <c r="F22" s="3">
        <v>1.8</v>
      </c>
      <c r="G22" s="17">
        <f>T22</f>
        <v>0.1075</v>
      </c>
      <c r="H22" s="17">
        <f t="shared" si="0"/>
        <v>1</v>
      </c>
      <c r="I22" s="18">
        <f>IF(H22&gt;0,G22*X14/100,"*")</f>
        <v>3.2250000000000001E-2</v>
      </c>
      <c r="J22" s="1" t="s">
        <v>2</v>
      </c>
      <c r="K22" s="19">
        <f t="shared" si="1"/>
        <v>1</v>
      </c>
      <c r="L22" s="19">
        <f t="shared" si="2"/>
        <v>1</v>
      </c>
      <c r="R22" s="8"/>
      <c r="S22" s="20">
        <f>IF(W22&gt;0,V22*X14/100,"*")</f>
        <v>12.9</v>
      </c>
      <c r="T22" s="19">
        <f>IF(OR(W22&gt;0),V22*2.5/1000,"*")</f>
        <v>0.1075</v>
      </c>
      <c r="U22" s="113" t="str">
        <f>IF($V$13=$CK$1,AN22,IF($V$13=$CK$2,AO22,"مقدارنمک"))</f>
        <v>مقدارسدیم (میلی گرم)در100گرم</v>
      </c>
      <c r="V22" s="31">
        <v>43</v>
      </c>
      <c r="W22" s="25">
        <f t="shared" si="3"/>
        <v>1</v>
      </c>
      <c r="X22" s="23">
        <f t="shared" si="4"/>
        <v>12.9</v>
      </c>
      <c r="Y22" s="4">
        <f>ROUND(J15,2)</f>
        <v>0.03</v>
      </c>
      <c r="Z22" s="8">
        <f t="shared" si="6"/>
        <v>1</v>
      </c>
      <c r="AA22" s="8"/>
      <c r="AB22" s="67" t="str">
        <f>IF($Z$22&gt;0,$AO$27,"")</f>
        <v>نمک</v>
      </c>
      <c r="AC22" s="67"/>
      <c r="AD22" s="67"/>
      <c r="AE22" s="41"/>
      <c r="AF22" s="71">
        <f>IF($Z$22&gt;0,$Y$22,"")</f>
        <v>0.03</v>
      </c>
      <c r="AG22" s="49" t="str">
        <f>IF($Z$22&gt;0,"گرم","")</f>
        <v>گرم</v>
      </c>
      <c r="AH22" s="6"/>
      <c r="AI22" s="11"/>
      <c r="AK22" s="24"/>
      <c r="AL22" s="24">
        <f>IF(X15=CJ1,K22,IF(X15=CJ2,L22,IF(X15=CJ3,K27,IF(X15=CJ4,L27))))</f>
        <v>1</v>
      </c>
      <c r="AM22" s="42">
        <f t="shared" si="7"/>
        <v>0.1075</v>
      </c>
      <c r="AN22" s="24" t="s">
        <v>28</v>
      </c>
      <c r="AO22" s="24" t="s">
        <v>37</v>
      </c>
      <c r="AP22" s="24"/>
      <c r="AQ22" s="24"/>
      <c r="AR22" s="39" t="s">
        <v>33</v>
      </c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19"/>
      <c r="CK22" s="19"/>
      <c r="CL22" s="19"/>
      <c r="CM22" s="19"/>
      <c r="CN22" s="19"/>
      <c r="CO22" s="19"/>
      <c r="CP22" s="19"/>
      <c r="CQ22" s="6"/>
      <c r="CR22" s="6"/>
      <c r="CS22" s="2"/>
    </row>
    <row r="23" spans="4:97" ht="30" customHeight="1" thickTop="1" thickBot="1">
      <c r="D23" s="3">
        <v>0.5</v>
      </c>
      <c r="E23" s="3">
        <v>2</v>
      </c>
      <c r="F23" s="3">
        <v>2</v>
      </c>
      <c r="G23" s="17">
        <f>V23</f>
        <v>0.2</v>
      </c>
      <c r="H23" s="17">
        <f t="shared" si="0"/>
        <v>1</v>
      </c>
      <c r="I23" s="18">
        <f>IF(H23&gt;0,G23*X14/100,"*")</f>
        <v>0.06</v>
      </c>
      <c r="J23" s="1" t="s">
        <v>3</v>
      </c>
      <c r="K23" s="19">
        <f t="shared" si="1"/>
        <v>1</v>
      </c>
      <c r="L23" s="19">
        <f t="shared" si="2"/>
        <v>1</v>
      </c>
      <c r="R23" s="8"/>
      <c r="S23" s="21">
        <f>IF(W23&gt;0,V23*X14/100,"*")</f>
        <v>0.06</v>
      </c>
      <c r="U23" s="113" t="str">
        <f>IF($V$13=$CK$1,AN23,IF($V$13=$CK$2,AO23,"اسید چرب ترانس"))</f>
        <v>مقداراسیدهای چرب ترانس در100گرم</v>
      </c>
      <c r="V23" s="31">
        <v>0.2</v>
      </c>
      <c r="W23" s="25">
        <f t="shared" si="3"/>
        <v>1</v>
      </c>
      <c r="X23" s="23">
        <f t="shared" si="4"/>
        <v>0.06</v>
      </c>
      <c r="Y23" s="4">
        <f t="shared" si="5"/>
        <v>0.06</v>
      </c>
      <c r="Z23" s="8">
        <f t="shared" si="6"/>
        <v>1</v>
      </c>
      <c r="AA23" s="8"/>
      <c r="AB23" s="148" t="str">
        <f>IF($Z$23&gt;0,$AO$28,"")</f>
        <v xml:space="preserve">اسیدهای چرب ترانس </v>
      </c>
      <c r="AC23" s="148"/>
      <c r="AD23" s="148"/>
      <c r="AE23" s="41"/>
      <c r="AF23" s="71">
        <f>IF($Z$23&gt;0,$Y$23,"")</f>
        <v>0.06</v>
      </c>
      <c r="AG23" s="49" t="str">
        <f>IF($Z$23&gt;0,"گرم","")</f>
        <v>گرم</v>
      </c>
      <c r="AH23" s="70" t="str">
        <f>IF($AJ$23&gt;0,$U$24,"")</f>
        <v>شماره شناسه نظارت بهداشتی</v>
      </c>
      <c r="AI23" s="6"/>
      <c r="AJ23" s="7">
        <f>COUNTA(U24)</f>
        <v>1</v>
      </c>
      <c r="AK23" s="24"/>
      <c r="AL23" s="24">
        <f>IF(X15=CJ1,K23,IF(X15=CJ2,L23,IF(X15=CJ3,K28,IF(X15=CJ4,L28))))</f>
        <v>1</v>
      </c>
      <c r="AM23" s="42">
        <f t="shared" si="7"/>
        <v>0.2</v>
      </c>
      <c r="AN23" s="24" t="s">
        <v>21</v>
      </c>
      <c r="AO23" s="24" t="s">
        <v>38</v>
      </c>
      <c r="AP23" s="24"/>
      <c r="AQ23" s="24"/>
      <c r="AR23" s="39" t="s">
        <v>34</v>
      </c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19"/>
      <c r="CK23" s="19"/>
      <c r="CL23" s="19"/>
      <c r="CM23" s="19"/>
      <c r="CN23" s="19"/>
      <c r="CO23" s="19"/>
      <c r="CP23" s="19"/>
      <c r="CQ23" s="6"/>
      <c r="CR23" s="6"/>
      <c r="CS23" s="2"/>
    </row>
    <row r="24" spans="4:97" ht="30" customHeight="1">
      <c r="R24" s="8"/>
      <c r="U24" s="51" t="s">
        <v>34</v>
      </c>
      <c r="V24" s="68" t="s">
        <v>77</v>
      </c>
      <c r="W24" s="15">
        <f t="shared" si="3"/>
        <v>0</v>
      </c>
      <c r="X24" s="15"/>
      <c r="Z24" s="19">
        <f t="shared" si="6"/>
        <v>1</v>
      </c>
      <c r="AA24" s="8"/>
      <c r="AB24" s="8"/>
      <c r="AC24" s="8"/>
      <c r="AD24" s="8"/>
      <c r="AE24" s="8"/>
      <c r="AF24" s="8"/>
      <c r="AG24" s="6"/>
      <c r="AH24" s="117" t="str">
        <f>AI24</f>
        <v>41/1018-4</v>
      </c>
      <c r="AI24" s="116" t="str">
        <f>V24</f>
        <v>41/1018-4</v>
      </c>
      <c r="AK24" s="69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19"/>
      <c r="CK24" s="19"/>
      <c r="CL24" s="19"/>
      <c r="CM24" s="19"/>
      <c r="CN24" s="19"/>
      <c r="CO24" s="19"/>
      <c r="CP24" s="19"/>
      <c r="CQ24" s="6"/>
      <c r="CR24" s="6"/>
      <c r="CS24" s="6"/>
    </row>
    <row r="25" spans="4:97" ht="30" customHeight="1">
      <c r="D25" s="3">
        <v>2.5</v>
      </c>
      <c r="E25" s="3">
        <v>11.25</v>
      </c>
      <c r="F25" s="3">
        <v>13.5</v>
      </c>
      <c r="G25" s="17">
        <f>V20</f>
        <v>36.9</v>
      </c>
      <c r="H25" s="17">
        <f>COUNT(G25)</f>
        <v>1</v>
      </c>
      <c r="I25" s="18">
        <f>IF(H25&gt;0,G25*X14/100,IF(G25="*",G25))</f>
        <v>11.07</v>
      </c>
      <c r="J25" s="1" t="s">
        <v>0</v>
      </c>
      <c r="K25" s="19">
        <f>IF(OR(G25&lt;D25,G25=D25,G25="*",G25="**",G25="",G25=G25&lt;=D25),1,IF(AND(G25&gt;D25,G25&lt;=E25),2,IF(G25&gt;E25,3)))</f>
        <v>3</v>
      </c>
      <c r="L25" s="19">
        <f>IF(OR(I25="*",I25="**",I25="***"),1,IF(I25&gt;F25,3,K25))</f>
        <v>3</v>
      </c>
      <c r="R25" s="8"/>
      <c r="U25" s="28" t="str">
        <f>IF($Z$20&gt;0,$AM$25,"")</f>
        <v>مقدار قند درسهم</v>
      </c>
      <c r="V25" s="52">
        <f>$X$20</f>
        <v>11.07</v>
      </c>
      <c r="W25" s="15"/>
      <c r="X25" s="15"/>
      <c r="AA25" s="6"/>
      <c r="AB25" s="54"/>
      <c r="AC25" s="15"/>
      <c r="AD25" s="8"/>
      <c r="AE25" s="8"/>
      <c r="AF25" s="8"/>
      <c r="AG25" s="28"/>
      <c r="AH25" s="59"/>
      <c r="AI25" s="11"/>
      <c r="AK25" s="24"/>
      <c r="AL25" s="24"/>
      <c r="AM25" s="34" t="s">
        <v>22</v>
      </c>
      <c r="AN25" s="24"/>
      <c r="AO25" s="34" t="s">
        <v>29</v>
      </c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19"/>
      <c r="CK25" s="19"/>
      <c r="CL25" s="19"/>
      <c r="CM25" s="19"/>
      <c r="CN25" s="19"/>
      <c r="CO25" s="19"/>
      <c r="CP25" s="19"/>
      <c r="CQ25" s="6"/>
      <c r="CR25" s="6"/>
      <c r="CS25" s="6"/>
    </row>
    <row r="26" spans="4:97" ht="30" customHeight="1">
      <c r="D26" s="3">
        <v>1.5</v>
      </c>
      <c r="E26" s="3">
        <v>8.75</v>
      </c>
      <c r="F26" s="3">
        <v>10.5</v>
      </c>
      <c r="G26" s="17">
        <f>V21</f>
        <v>22</v>
      </c>
      <c r="H26" s="17">
        <f t="shared" ref="H26:H28" si="8">COUNT(G26)</f>
        <v>1</v>
      </c>
      <c r="I26" s="18">
        <f>IF(H26&gt;0,G26*X14/100,"*")</f>
        <v>6.6</v>
      </c>
      <c r="J26" s="1" t="s">
        <v>1</v>
      </c>
      <c r="K26" s="19">
        <f t="shared" ref="K26:K28" si="9">IF(OR(G26&lt;D26,G26=D26,G26="*",G26="**",G26="",G26=G26&lt;=D26),1,IF(AND(G26&gt;D26,G26&lt;=E26),2,IF(G26&gt;E26,3)))</f>
        <v>3</v>
      </c>
      <c r="L26" s="19">
        <f t="shared" ref="L26:L28" si="10">IF(OR(I26="*",I26="**",I26="***"),1,IF(I26&gt;F26,3,K26))</f>
        <v>3</v>
      </c>
      <c r="R26" s="8"/>
      <c r="S26" s="8"/>
      <c r="T26" s="8"/>
      <c r="U26" s="28" t="str">
        <f>IF($Z$21&gt;0,$AM$26,"")</f>
        <v>مقدارچربی درسهم</v>
      </c>
      <c r="V26" s="52">
        <f>$X$21</f>
        <v>6.6</v>
      </c>
      <c r="W26" s="15"/>
      <c r="X26" s="26" t="str">
        <f>IF($V$13="مایع","میلی لیتر",IF($V$13="جامد","گرم",""))</f>
        <v>گرم</v>
      </c>
      <c r="Y26" s="8"/>
      <c r="Z26" s="8"/>
      <c r="AA26" s="8"/>
      <c r="AB26" s="50"/>
      <c r="AC26" s="45"/>
      <c r="AD26" s="45"/>
      <c r="AE26" s="44"/>
      <c r="AF26" s="44"/>
      <c r="AG26" s="28"/>
      <c r="AH26" s="58"/>
      <c r="AI26" s="11"/>
      <c r="AK26" s="24"/>
      <c r="AL26" s="24"/>
      <c r="AM26" s="34" t="s">
        <v>23</v>
      </c>
      <c r="AN26" s="24"/>
      <c r="AO26" s="34" t="s">
        <v>30</v>
      </c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19"/>
      <c r="CK26" s="19"/>
      <c r="CL26" s="19"/>
      <c r="CM26" s="19"/>
      <c r="CN26" s="19"/>
      <c r="CO26" s="19"/>
      <c r="CP26" s="19"/>
      <c r="CQ26" s="8"/>
      <c r="CR26" s="8"/>
      <c r="CS26" s="8"/>
    </row>
    <row r="27" spans="4:97" ht="30" customHeight="1">
      <c r="D27" s="3">
        <v>0.3</v>
      </c>
      <c r="E27" s="3">
        <v>0.75</v>
      </c>
      <c r="F27" s="3">
        <v>0.9</v>
      </c>
      <c r="G27" s="17">
        <f>T22</f>
        <v>0.1075</v>
      </c>
      <c r="H27" s="17">
        <f t="shared" si="8"/>
        <v>1</v>
      </c>
      <c r="I27" s="18">
        <f>IF(H27&gt;0,G27*X14/100,"*")</f>
        <v>3.2250000000000001E-2</v>
      </c>
      <c r="J27" s="1" t="s">
        <v>2</v>
      </c>
      <c r="K27" s="19">
        <f t="shared" si="9"/>
        <v>1</v>
      </c>
      <c r="L27" s="19">
        <f t="shared" si="10"/>
        <v>1</v>
      </c>
      <c r="R27" s="8"/>
      <c r="S27" s="8"/>
      <c r="T27" s="8"/>
      <c r="U27" s="28" t="str">
        <f>IF($Z$22&gt;0,$AM$27,"")</f>
        <v>مقدارسدیم درسهم</v>
      </c>
      <c r="V27" s="52">
        <f>$X$22</f>
        <v>12.9</v>
      </c>
      <c r="W27" s="15"/>
      <c r="X27" s="15" t="str">
        <f>IF($W$15&gt;0,$V$15&amp;" "&amp;$V$12&amp;" "&amp;"("&amp;$V$14&amp;" "&amp;$X$26&amp;")","")</f>
        <v>3 عدد بهشتی ساده (30 گرم)</v>
      </c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K27" s="24"/>
      <c r="AL27" s="24"/>
      <c r="AM27" s="34" t="s">
        <v>24</v>
      </c>
      <c r="AN27" s="24"/>
      <c r="AO27" s="34" t="s">
        <v>2</v>
      </c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19"/>
      <c r="CK27" s="19"/>
      <c r="CL27" s="19"/>
      <c r="CM27" s="19"/>
      <c r="CN27" s="19"/>
      <c r="CO27" s="19"/>
      <c r="CP27" s="19"/>
      <c r="CQ27" s="8"/>
      <c r="CR27" s="8"/>
      <c r="CS27" s="8"/>
    </row>
    <row r="28" spans="4:97" ht="30" customHeight="1">
      <c r="D28" s="3">
        <v>0.5</v>
      </c>
      <c r="E28" s="3">
        <v>2</v>
      </c>
      <c r="F28" s="3">
        <v>2</v>
      </c>
      <c r="G28" s="17">
        <f>V23</f>
        <v>0.2</v>
      </c>
      <c r="H28" s="17">
        <f t="shared" si="8"/>
        <v>1</v>
      </c>
      <c r="I28" s="18">
        <f>IF(H28&gt;0,G28*X14/100,"*")</f>
        <v>0.06</v>
      </c>
      <c r="J28" s="1" t="s">
        <v>3</v>
      </c>
      <c r="K28" s="19">
        <f t="shared" si="9"/>
        <v>1</v>
      </c>
      <c r="L28" s="19">
        <f t="shared" si="10"/>
        <v>1</v>
      </c>
      <c r="R28" s="8"/>
      <c r="S28" s="8"/>
      <c r="T28" s="8"/>
      <c r="U28" s="112" t="str">
        <f>IF(Z23&gt;0,AM28,"")</f>
        <v>مقداراسیدهای چرب ترانس درسهم</v>
      </c>
      <c r="V28" s="52">
        <f>X23</f>
        <v>0.06</v>
      </c>
      <c r="W28" s="15"/>
      <c r="X28" s="15"/>
      <c r="Y28" s="8"/>
      <c r="Z28" s="8"/>
      <c r="AA28" s="8"/>
      <c r="AB28" s="8"/>
      <c r="AC28" s="8"/>
      <c r="AD28" s="8"/>
      <c r="AE28" s="33"/>
      <c r="AF28" s="33"/>
      <c r="AG28" s="43" t="s">
        <v>27</v>
      </c>
      <c r="AH28" s="33"/>
      <c r="AI28" s="11"/>
      <c r="AK28" s="35"/>
      <c r="AL28" s="35"/>
      <c r="AM28" s="36" t="s">
        <v>25</v>
      </c>
      <c r="AN28" s="35"/>
      <c r="AO28" s="36" t="s">
        <v>31</v>
      </c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3"/>
      <c r="CR28" s="8"/>
      <c r="CS28" s="8"/>
    </row>
    <row r="29" spans="4:97" ht="45" hidden="1" customHeight="1"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CQ29" s="8"/>
      <c r="CR29" s="8"/>
      <c r="CS29" s="8"/>
    </row>
    <row r="30" spans="4:97" ht="45" hidden="1" customHeight="1"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CQ30" s="8"/>
      <c r="CR30" s="8"/>
      <c r="CS30" s="8"/>
    </row>
    <row r="31" spans="4:97" hidden="1"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CQ31" s="8"/>
      <c r="CR31" s="8"/>
      <c r="CS31" s="8"/>
    </row>
    <row r="32" spans="4:97" hidden="1"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CQ32" s="8"/>
      <c r="CR32" s="8"/>
      <c r="CS32" s="8"/>
    </row>
    <row r="33" spans="18:97" hidden="1"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CQ33" s="8"/>
      <c r="CR33" s="8"/>
      <c r="CS33" s="8"/>
    </row>
    <row r="34" spans="18:97" hidden="1"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CQ34" s="8"/>
      <c r="CR34" s="8"/>
      <c r="CS34" s="8"/>
    </row>
    <row r="35" spans="18:97" hidden="1"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CQ35" s="8"/>
      <c r="CR35" s="8"/>
      <c r="CS35" s="8"/>
    </row>
    <row r="36" spans="18:97" hidden="1"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CQ36" s="8"/>
      <c r="CR36" s="8"/>
      <c r="CS36" s="8"/>
    </row>
    <row r="37" spans="18:97" hidden="1"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CQ37" s="8"/>
      <c r="CR37" s="8"/>
      <c r="CS37" s="8"/>
    </row>
    <row r="38" spans="18:97" hidden="1"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CQ38" s="8"/>
      <c r="CR38" s="8"/>
      <c r="CS38" s="8"/>
    </row>
    <row r="39" spans="18:97" hidden="1"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CQ39" s="8"/>
      <c r="CR39" s="8"/>
      <c r="CS39" s="8"/>
    </row>
    <row r="40" spans="18:97" hidden="1"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CQ40" s="8"/>
      <c r="CR40" s="8"/>
      <c r="CS40" s="8"/>
    </row>
    <row r="41" spans="18:97" hidden="1"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CQ41" s="8"/>
      <c r="CR41" s="8"/>
      <c r="CS41" s="8"/>
    </row>
    <row r="42" spans="18:97" hidden="1"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</sheetData>
  <sheetProtection algorithmName="SHA-512" hashValue="Hb8wF+tE5tEli3n45Ea97PKoF3AbrK43ESgDrbV3e6Nfz1h1FDZKbKDDzWSXD+6sauyn+znruRn7xWgKDxNH1Q==" saltValue="fKvmUoH/bD9V48hv27FhjQ==" spinCount="100000" sheet="1" objects="1" scenarios="1" selectLockedCells="1"/>
  <mergeCells count="2">
    <mergeCell ref="AB23:AD23"/>
    <mergeCell ref="AD13:AG13"/>
  </mergeCells>
  <conditionalFormatting sqref="AB20:AG20">
    <cfRule type="expression" dxfId="51" priority="21">
      <formula>$W$20&gt;0</formula>
    </cfRule>
    <cfRule type="expression" dxfId="50" priority="40">
      <formula>$Z$20&gt;0</formula>
    </cfRule>
    <cfRule type="expression" dxfId="49" priority="72">
      <formula>$Z$20=0</formula>
    </cfRule>
    <cfRule type="expression" dxfId="48" priority="73">
      <formula>$AL$20=3</formula>
    </cfRule>
    <cfRule type="expression" dxfId="47" priority="74">
      <formula>$AL$20=2</formula>
    </cfRule>
    <cfRule type="expression" dxfId="46" priority="75">
      <formula>$AL$20=1</formula>
    </cfRule>
  </conditionalFormatting>
  <conditionalFormatting sqref="AB21:AG21">
    <cfRule type="expression" dxfId="45" priority="20">
      <formula>$W$21&gt;0</formula>
    </cfRule>
    <cfRule type="expression" dxfId="44" priority="68" stopIfTrue="1">
      <formula>$Z$21=0</formula>
    </cfRule>
    <cfRule type="expression" dxfId="43" priority="69">
      <formula>$AL$21=3</formula>
    </cfRule>
    <cfRule type="expression" dxfId="42" priority="70">
      <formula>$AL$21=2</formula>
    </cfRule>
    <cfRule type="expression" dxfId="41" priority="71">
      <formula>$AL$21=1</formula>
    </cfRule>
  </conditionalFormatting>
  <conditionalFormatting sqref="AB22:AG22">
    <cfRule type="expression" dxfId="40" priority="19">
      <formula>$W$22&gt;0</formula>
    </cfRule>
    <cfRule type="expression" dxfId="39" priority="64">
      <formula>$Z$22=0</formula>
    </cfRule>
    <cfRule type="expression" dxfId="38" priority="65">
      <formula>$AL$22=3</formula>
    </cfRule>
    <cfRule type="expression" dxfId="37" priority="66">
      <formula>$AL$22=2</formula>
    </cfRule>
    <cfRule type="expression" dxfId="36" priority="67">
      <formula>$AL$22=1</formula>
    </cfRule>
  </conditionalFormatting>
  <conditionalFormatting sqref="AB23 AE23:AG23">
    <cfRule type="expression" dxfId="35" priority="60">
      <formula>$Z$23=0</formula>
    </cfRule>
    <cfRule type="expression" dxfId="34" priority="61">
      <formula>$AL$23=3</formula>
    </cfRule>
    <cfRule type="expression" dxfId="33" priority="62">
      <formula>$AL$23=2</formula>
    </cfRule>
    <cfRule type="expression" dxfId="32" priority="63">
      <formula>$AL$23=1</formula>
    </cfRule>
  </conditionalFormatting>
  <conditionalFormatting sqref="X19">
    <cfRule type="expression" dxfId="31" priority="59">
      <formula>$Z$20&gt;0</formula>
    </cfRule>
  </conditionalFormatting>
  <conditionalFormatting sqref="X20">
    <cfRule type="expression" dxfId="30" priority="58">
      <formula>$Z$20&gt;0</formula>
    </cfRule>
  </conditionalFormatting>
  <conditionalFormatting sqref="X21">
    <cfRule type="expression" dxfId="29" priority="56">
      <formula>$Z$21&gt;0</formula>
    </cfRule>
  </conditionalFormatting>
  <conditionalFormatting sqref="X22">
    <cfRule type="expression" dxfId="28" priority="55">
      <formula>$Z$22&gt;0</formula>
    </cfRule>
  </conditionalFormatting>
  <conditionalFormatting sqref="X23">
    <cfRule type="expression" dxfId="27" priority="54">
      <formula>$Z$23&gt;0</formula>
    </cfRule>
  </conditionalFormatting>
  <conditionalFormatting sqref="U25">
    <cfRule type="expression" dxfId="26" priority="53">
      <formula>$Z$20&gt;0</formula>
    </cfRule>
  </conditionalFormatting>
  <conditionalFormatting sqref="V25">
    <cfRule type="expression" dxfId="25" priority="8">
      <formula>$Z$20&lt;1</formula>
    </cfRule>
    <cfRule type="expression" dxfId="24" priority="52">
      <formula>$Z$20&gt;0</formula>
    </cfRule>
  </conditionalFormatting>
  <conditionalFormatting sqref="U25:V25">
    <cfRule type="expression" dxfId="23" priority="49">
      <formula>$Z$20&gt;0</formula>
    </cfRule>
  </conditionalFormatting>
  <conditionalFormatting sqref="V25">
    <cfRule type="expression" dxfId="22" priority="48">
      <formula>$Z$20&gt;0</formula>
    </cfRule>
  </conditionalFormatting>
  <conditionalFormatting sqref="U25">
    <cfRule type="expression" dxfId="21" priority="47">
      <formula>$Z$20&gt;0</formula>
    </cfRule>
  </conditionalFormatting>
  <conditionalFormatting sqref="U26">
    <cfRule type="expression" dxfId="20" priority="36">
      <formula>$Z$21&gt;0</formula>
    </cfRule>
  </conditionalFormatting>
  <conditionalFormatting sqref="V26">
    <cfRule type="expression" dxfId="19" priority="7">
      <formula>$Z$21&lt;1</formula>
    </cfRule>
    <cfRule type="expression" dxfId="18" priority="35">
      <formula>$Z$21&gt;0</formula>
    </cfRule>
  </conditionalFormatting>
  <conditionalFormatting sqref="U27">
    <cfRule type="expression" dxfId="17" priority="34">
      <formula>$Z$22&gt;0</formula>
    </cfRule>
  </conditionalFormatting>
  <conditionalFormatting sqref="U28">
    <cfRule type="expression" dxfId="16" priority="33">
      <formula>$Z$23&gt;0</formula>
    </cfRule>
  </conditionalFormatting>
  <conditionalFormatting sqref="V27">
    <cfRule type="expression" dxfId="15" priority="6">
      <formula>$Z$22&lt;1</formula>
    </cfRule>
    <cfRule type="expression" dxfId="14" priority="32">
      <formula>$Z$22&gt;0</formula>
    </cfRule>
  </conditionalFormatting>
  <conditionalFormatting sqref="V28">
    <cfRule type="expression" dxfId="13" priority="5">
      <formula>$Z$23&lt;1</formula>
    </cfRule>
    <cfRule type="expression" dxfId="12" priority="31">
      <formula>$Z$23&gt;0</formula>
    </cfRule>
  </conditionalFormatting>
  <conditionalFormatting sqref="AB23:AG23">
    <cfRule type="expression" dxfId="11" priority="18">
      <formula>$W$23&gt;0</formula>
    </cfRule>
  </conditionalFormatting>
  <conditionalFormatting sqref="AB16:AG16">
    <cfRule type="expression" dxfId="10" priority="16">
      <formula>$W$16&gt;0</formula>
    </cfRule>
  </conditionalFormatting>
  <conditionalFormatting sqref="AB16:AG16">
    <cfRule type="expression" dxfId="9" priority="15">
      <formula>$W$16&gt;0</formula>
    </cfRule>
  </conditionalFormatting>
  <conditionalFormatting sqref="AB16">
    <cfRule type="expression" dxfId="8" priority="14">
      <formula>$W$16&gt;0</formula>
    </cfRule>
  </conditionalFormatting>
  <conditionalFormatting sqref="AG16">
    <cfRule type="expression" dxfId="7" priority="13">
      <formula>$W$16&gt;0</formula>
    </cfRule>
  </conditionalFormatting>
  <conditionalFormatting sqref="AB15:AG15">
    <cfRule type="expression" dxfId="6" priority="9">
      <formula>$W$15&gt;0</formula>
    </cfRule>
    <cfRule type="expression" dxfId="5" priority="12">
      <formula>$W$15&gt;0</formula>
    </cfRule>
  </conditionalFormatting>
  <conditionalFormatting sqref="AG15">
    <cfRule type="expression" dxfId="4" priority="11">
      <formula>$W$15&gt;0</formula>
    </cfRule>
  </conditionalFormatting>
  <conditionalFormatting sqref="AB15">
    <cfRule type="expression" dxfId="3" priority="10">
      <formula>$W$15&gt;0</formula>
    </cfRule>
  </conditionalFormatting>
  <conditionalFormatting sqref="V24">
    <cfRule type="expression" dxfId="2" priority="4">
      <formula>$U$24=$AR$22</formula>
    </cfRule>
  </conditionalFormatting>
  <conditionalFormatting sqref="AF16">
    <cfRule type="expression" dxfId="1" priority="2">
      <formula>$W$16&gt;0</formula>
    </cfRule>
  </conditionalFormatting>
  <conditionalFormatting sqref="AI24">
    <cfRule type="expression" dxfId="0" priority="1">
      <formula>$AI$24=0</formula>
    </cfRule>
  </conditionalFormatting>
  <dataValidations count="2">
    <dataValidation type="list" allowBlank="1" showInputMessage="1" showErrorMessage="1" sqref="V13">
      <formula1>$CK$1:$CK$2</formula1>
    </dataValidation>
    <dataValidation type="list" allowBlank="1" showInputMessage="1" showErrorMessage="1" sqref="U24">
      <formula1>$AR$21:$AR$23</formula1>
    </dataValidation>
  </dataValidations>
  <pageMargins left="0" right="0" top="0.15748031496062992" bottom="0.15748031496062992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5"/>
  <sheetViews>
    <sheetView rightToLeft="1" topLeftCell="B19" zoomScaleNormal="100" workbookViewId="0">
      <selection activeCell="D5" sqref="D5"/>
    </sheetView>
  </sheetViews>
  <sheetFormatPr defaultColWidth="0" defaultRowHeight="14.25" zeroHeight="1"/>
  <cols>
    <col min="1" max="1" width="9.125" style="126" hidden="1" customWidth="1"/>
    <col min="2" max="2" width="9.125" style="75" customWidth="1"/>
    <col min="3" max="3" width="39.125" style="75" customWidth="1"/>
    <col min="4" max="4" width="21.25" style="75" customWidth="1"/>
    <col min="5" max="5" width="30.875" style="75" customWidth="1"/>
    <col min="6" max="6" width="11.625" style="75" customWidth="1"/>
    <col min="7" max="7" width="13" style="75" customWidth="1"/>
    <col min="8" max="8" width="35.625" style="75" customWidth="1"/>
    <col min="9" max="9" width="6.125" style="126" customWidth="1"/>
    <col min="10" max="10" width="9.125" style="129" customWidth="1"/>
    <col min="11" max="11" width="9.125" style="129" hidden="1" customWidth="1"/>
    <col min="12" max="16384" width="9.125" style="126" hidden="1"/>
  </cols>
  <sheetData>
    <row r="1" spans="2:10" ht="31.5" customHeight="1">
      <c r="B1" s="118"/>
      <c r="C1" s="118"/>
      <c r="D1" s="150"/>
      <c r="E1" s="150"/>
      <c r="F1" s="150"/>
      <c r="G1" s="150"/>
      <c r="H1" s="150"/>
      <c r="I1" s="150"/>
      <c r="J1" s="118"/>
    </row>
    <row r="2" spans="2:10" ht="38.25" customHeight="1" thickBot="1">
      <c r="B2" s="118"/>
      <c r="C2" s="118"/>
      <c r="D2" s="118"/>
      <c r="E2" s="118"/>
      <c r="F2" s="118"/>
      <c r="G2" s="118"/>
      <c r="H2" s="118"/>
      <c r="I2" s="118"/>
      <c r="J2" s="118"/>
    </row>
    <row r="3" spans="2:10" ht="42.75" customHeight="1">
      <c r="B3" s="118"/>
      <c r="C3" s="136"/>
      <c r="D3" s="151"/>
      <c r="E3" s="152"/>
      <c r="F3" s="152"/>
      <c r="G3" s="152"/>
      <c r="H3" s="119"/>
      <c r="I3" s="118"/>
      <c r="J3" s="118"/>
    </row>
    <row r="4" spans="2:10" ht="30" customHeight="1">
      <c r="B4" s="118"/>
      <c r="C4" s="137" t="s">
        <v>72</v>
      </c>
      <c r="D4" s="120"/>
      <c r="E4" s="120"/>
      <c r="F4" s="120"/>
      <c r="G4" s="120"/>
      <c r="H4" s="121"/>
      <c r="I4" s="122"/>
      <c r="J4" s="122"/>
    </row>
    <row r="5" spans="2:10" ht="33" customHeight="1">
      <c r="B5" s="118"/>
      <c r="C5" s="138"/>
      <c r="D5" s="131"/>
      <c r="E5" s="130"/>
      <c r="F5" s="130"/>
      <c r="G5" s="127">
        <f>(D5/1000)*2.5</f>
        <v>0</v>
      </c>
      <c r="H5" s="139"/>
      <c r="I5" s="118"/>
      <c r="J5" s="118"/>
    </row>
    <row r="6" spans="2:10" ht="15" thickBot="1">
      <c r="B6" s="118"/>
      <c r="C6" s="123"/>
      <c r="D6" s="124"/>
      <c r="E6" s="124"/>
      <c r="F6" s="124"/>
      <c r="G6" s="124"/>
      <c r="H6" s="125"/>
      <c r="I6" s="118"/>
      <c r="J6" s="118"/>
    </row>
    <row r="7" spans="2:10" ht="50.25" customHeight="1" thickBot="1">
      <c r="B7" s="118"/>
      <c r="C7" s="118"/>
      <c r="D7" s="118"/>
      <c r="E7" s="118"/>
      <c r="F7" s="118"/>
      <c r="G7" s="118"/>
      <c r="H7" s="118"/>
      <c r="I7" s="118"/>
      <c r="J7" s="118"/>
    </row>
    <row r="8" spans="2:10" ht="38.25" customHeight="1">
      <c r="B8" s="118"/>
      <c r="C8" s="136"/>
      <c r="D8" s="152"/>
      <c r="E8" s="152"/>
      <c r="F8" s="152"/>
      <c r="G8" s="152"/>
      <c r="H8" s="119"/>
      <c r="I8" s="118"/>
      <c r="J8" s="118"/>
    </row>
    <row r="9" spans="2:10" ht="32.25" customHeight="1">
      <c r="B9" s="118"/>
      <c r="C9" s="137" t="s">
        <v>73</v>
      </c>
      <c r="D9" s="120"/>
      <c r="E9" s="140"/>
      <c r="F9" s="140"/>
      <c r="G9" s="140"/>
      <c r="H9" s="141"/>
      <c r="I9" s="122"/>
      <c r="J9" s="122"/>
    </row>
    <row r="10" spans="2:10" ht="36" customHeight="1">
      <c r="B10" s="118"/>
      <c r="C10" s="138"/>
      <c r="D10" s="132"/>
      <c r="E10" s="130"/>
      <c r="F10" s="130"/>
      <c r="G10" s="128">
        <f>(D10*1000)/2.5</f>
        <v>0</v>
      </c>
      <c r="H10" s="139"/>
      <c r="I10" s="118"/>
      <c r="J10" s="118"/>
    </row>
    <row r="11" spans="2:10" ht="24" customHeight="1" thickBot="1">
      <c r="B11" s="118"/>
      <c r="C11" s="123"/>
      <c r="D11" s="124"/>
      <c r="E11" s="124"/>
      <c r="F11" s="124"/>
      <c r="G11" s="124"/>
      <c r="H11" s="125"/>
      <c r="I11" s="118"/>
      <c r="J11" s="118"/>
    </row>
    <row r="12" spans="2:10" ht="41.25" customHeight="1">
      <c r="B12" s="118"/>
      <c r="C12" s="130"/>
      <c r="D12" s="153"/>
      <c r="E12" s="154"/>
      <c r="F12" s="154"/>
      <c r="G12" s="154"/>
      <c r="H12" s="130"/>
      <c r="I12" s="118"/>
      <c r="J12" s="118"/>
    </row>
    <row r="13" spans="2:10" ht="18.75" customHeight="1" thickBot="1">
      <c r="B13" s="118"/>
      <c r="C13" s="118"/>
      <c r="D13" s="118"/>
      <c r="E13" s="118"/>
      <c r="F13" s="118"/>
      <c r="G13" s="118"/>
      <c r="H13" s="118"/>
      <c r="I13" s="118"/>
      <c r="J13" s="118"/>
    </row>
    <row r="14" spans="2:10" ht="45.75" customHeight="1">
      <c r="B14" s="118"/>
      <c r="C14" s="136"/>
      <c r="D14" s="155"/>
      <c r="E14" s="155"/>
      <c r="F14" s="134"/>
      <c r="G14" s="155"/>
      <c r="H14" s="156"/>
      <c r="I14" s="118"/>
      <c r="J14" s="118"/>
    </row>
    <row r="15" spans="2:10" ht="45.75" customHeight="1">
      <c r="B15" s="118"/>
      <c r="C15" s="137" t="s">
        <v>74</v>
      </c>
      <c r="D15" s="157"/>
      <c r="E15" s="157"/>
      <c r="F15" s="132"/>
      <c r="G15" s="157"/>
      <c r="H15" s="158"/>
      <c r="I15" s="118"/>
      <c r="J15" s="118"/>
    </row>
    <row r="16" spans="2:10" ht="45.75" customHeight="1">
      <c r="B16" s="118"/>
      <c r="C16" s="138"/>
      <c r="D16" s="157"/>
      <c r="E16" s="157"/>
      <c r="F16" s="133"/>
      <c r="G16" s="157"/>
      <c r="H16" s="158"/>
      <c r="I16" s="118"/>
      <c r="J16" s="118"/>
    </row>
    <row r="17" spans="2:10" ht="45.75" customHeight="1" thickBot="1">
      <c r="B17" s="118"/>
      <c r="C17" s="123"/>
      <c r="D17" s="159"/>
      <c r="E17" s="159"/>
      <c r="F17" s="135">
        <f>(F14*4)+(F15*4)+(F16*9)</f>
        <v>0</v>
      </c>
      <c r="G17" s="159"/>
      <c r="H17" s="160"/>
      <c r="I17" s="118"/>
      <c r="J17" s="118"/>
    </row>
    <row r="18" spans="2:10">
      <c r="B18" s="118"/>
      <c r="C18" s="118"/>
      <c r="D18" s="118"/>
      <c r="E18" s="118"/>
      <c r="F18" s="118"/>
      <c r="G18" s="118"/>
      <c r="H18" s="118"/>
      <c r="I18" s="118"/>
      <c r="J18" s="118"/>
    </row>
    <row r="19" spans="2:10">
      <c r="B19" s="118"/>
      <c r="C19" s="118"/>
      <c r="D19" s="118"/>
      <c r="E19" s="118"/>
      <c r="F19" s="118"/>
      <c r="G19" s="118"/>
      <c r="H19" s="118"/>
      <c r="I19" s="118"/>
      <c r="J19" s="118"/>
    </row>
    <row r="20" spans="2:10">
      <c r="B20" s="118"/>
      <c r="C20" s="118"/>
      <c r="D20" s="118"/>
      <c r="E20" s="118"/>
      <c r="F20" s="118"/>
      <c r="G20" s="118"/>
      <c r="H20" s="118"/>
      <c r="I20" s="118"/>
      <c r="J20" s="118"/>
    </row>
    <row r="21" spans="2:10">
      <c r="B21" s="118"/>
      <c r="C21" s="118"/>
      <c r="D21" s="118"/>
      <c r="E21" s="118"/>
      <c r="F21" s="118"/>
      <c r="G21" s="118"/>
      <c r="H21" s="118"/>
      <c r="I21" s="118"/>
      <c r="J21" s="118"/>
    </row>
    <row r="22" spans="2:10">
      <c r="B22" s="118"/>
      <c r="C22" s="118"/>
      <c r="D22" s="118"/>
      <c r="E22" s="118"/>
      <c r="F22" s="118"/>
      <c r="G22" s="118"/>
      <c r="H22" s="118"/>
      <c r="I22" s="118"/>
      <c r="J22" s="118"/>
    </row>
    <row r="23" spans="2:10">
      <c r="B23" s="118"/>
      <c r="C23" s="118"/>
      <c r="D23" s="118"/>
      <c r="E23" s="118"/>
      <c r="F23" s="118"/>
      <c r="G23" s="118"/>
      <c r="H23" s="118"/>
      <c r="I23" s="118"/>
      <c r="J23" s="118"/>
    </row>
    <row r="24" spans="2:10">
      <c r="B24" s="118"/>
      <c r="C24" s="118"/>
      <c r="D24" s="118"/>
      <c r="E24" s="118"/>
      <c r="F24" s="118"/>
      <c r="G24" s="118"/>
      <c r="H24" s="118"/>
      <c r="I24" s="118"/>
      <c r="J24" s="118"/>
    </row>
    <row r="25" spans="2:10">
      <c r="B25" s="118"/>
      <c r="C25" s="118"/>
      <c r="D25" s="118"/>
      <c r="E25" s="118"/>
      <c r="F25" s="118"/>
      <c r="G25" s="118"/>
      <c r="H25" s="118"/>
      <c r="I25" s="129"/>
    </row>
  </sheetData>
  <sheetProtection algorithmName="SHA-512" hashValue="rEawq1cAkH4qDQ5yfOZrsqH327nmcyJ90kNMFJcTC/GfdfHr2pCKho7tDu7nLUvb4+ejJVioVVPuMUvUKrQTZQ==" saltValue="PeRRrIEc2fHWTH4q/rZACQ==" spinCount="100000" sheet="1" objects="1" scenarios="1" selectLockedCells="1"/>
  <mergeCells count="6">
    <mergeCell ref="D1:I1"/>
    <mergeCell ref="D3:G3"/>
    <mergeCell ref="D8:G8"/>
    <mergeCell ref="D12:G12"/>
    <mergeCell ref="G14:H17"/>
    <mergeCell ref="D14:E1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راهنما</vt:lpstr>
      <vt:lpstr>نرم افزار نشانگر</vt:lpstr>
      <vt:lpstr>تبدیل نمک به سدیم و بالعکس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2017-12-11T06:37:28Z</dcterms:modified>
</cp:coreProperties>
</file>